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CARATULA" sheetId="1" r:id="rId1"/>
    <sheet name="EPB" sheetId="2" r:id="rId2"/>
    <sheet name="ESP INI EPB ADUT EF" sheetId="3" r:id="rId3"/>
    <sheet name="POLI ESB MEDIA TEC" sheetId="4" r:id="rId4"/>
    <sheet name="ARTIST Y SUPER." sheetId="5" r:id="rId5"/>
    <sheet name="ANEXO 1" sheetId="6" r:id="rId6"/>
    <sheet name="ANEXO 2" sheetId="7" r:id="rId7"/>
  </sheets>
  <definedNames>
    <definedName name="_xlnm.Print_Area" localSheetId="5">'ANEXO 1'!$A$1:$M$31</definedName>
    <definedName name="_xlnm.Print_Area" localSheetId="4">'ARTIST Y SUPER.'!$A$1:$N$46</definedName>
    <definedName name="_xlnm.Print_Area" localSheetId="0">'CARATULA'!$A$1:$M$14</definedName>
  </definedNames>
  <calcPr fullCalcOnLoad="1"/>
</workbook>
</file>

<file path=xl/sharedStrings.xml><?xml version="1.0" encoding="utf-8"?>
<sst xmlns="http://schemas.openxmlformats.org/spreadsheetml/2006/main" count="328" uniqueCount="198">
  <si>
    <t>SECRETARIA GREMIAL DOCENTE</t>
  </si>
  <si>
    <t>INTEGRIDAD – RESPETO – INICIATIVA – RESPONSABILIDAD – INNOVACIÓN :</t>
  </si>
  <si>
    <t>Si estos valores son importantes para Usted significa que tenemos mucho en común .</t>
  </si>
  <si>
    <t>ESCALA SALARIAL MARZO 2020</t>
  </si>
  <si>
    <t>0800-88872622  int 324/325/355 – gremialdocente@upcnba.org</t>
  </si>
  <si>
    <t>EDIFICIO   BICENTENARIO</t>
  </si>
  <si>
    <t>Calle 13 entre 56 y 57 – Piso 5º</t>
  </si>
  <si>
    <t>DEFENDEMOS LA EDUCACIÓN PÚBLICA</t>
  </si>
  <si>
    <t>Categorías</t>
  </si>
  <si>
    <t>Valor</t>
  </si>
  <si>
    <t>Básico</t>
  </si>
  <si>
    <t xml:space="preserve">  0- 1 Año</t>
  </si>
  <si>
    <t xml:space="preserve">   2 Años</t>
  </si>
  <si>
    <t xml:space="preserve">   4 Años</t>
  </si>
  <si>
    <t xml:space="preserve">  7 Años</t>
  </si>
  <si>
    <t xml:space="preserve">  10Años</t>
  </si>
  <si>
    <t xml:space="preserve">  12Años</t>
  </si>
  <si>
    <t xml:space="preserve">  15 Años</t>
  </si>
  <si>
    <t xml:space="preserve">  17Años</t>
  </si>
  <si>
    <t xml:space="preserve">   20 Años</t>
  </si>
  <si>
    <t xml:space="preserve">  22 Años</t>
  </si>
  <si>
    <t xml:space="preserve">  24 Años</t>
  </si>
  <si>
    <t>Indice</t>
  </si>
  <si>
    <t>Porc.21%</t>
  </si>
  <si>
    <t>Porc.23%</t>
  </si>
  <si>
    <t>Porc.33%</t>
  </si>
  <si>
    <t>Porc.43%</t>
  </si>
  <si>
    <t>Porc.54%</t>
  </si>
  <si>
    <t>Porc.64%</t>
  </si>
  <si>
    <t>Porc.74%</t>
  </si>
  <si>
    <t>Porc.84%</t>
  </si>
  <si>
    <t>Porc.105%</t>
  </si>
  <si>
    <t>Porc.115%</t>
  </si>
  <si>
    <t>Porc.125%</t>
  </si>
  <si>
    <t>D6- Director de 1°.+ 40 sec.</t>
  </si>
  <si>
    <t>D5- Director de 1°. 30/39 sec.</t>
  </si>
  <si>
    <t>D4- Director de 1°. 20/29 sec.</t>
  </si>
  <si>
    <t>D1- Director de 1°. 20 sec.</t>
  </si>
  <si>
    <t>V6- Vicedirector de 1° 40 sec.</t>
  </si>
  <si>
    <t>V5- Vicedirector de 1 era 30/39 secc</t>
  </si>
  <si>
    <t>V4- Vicedirector de 1°20/29sec.</t>
  </si>
  <si>
    <t>V1- Vicedirector de 1° - 20 sec.</t>
  </si>
  <si>
    <t xml:space="preserve">D2-Director de 2da categoria  </t>
  </si>
  <si>
    <t>V2-Vicedirector de 2da categoria</t>
  </si>
  <si>
    <t>D3-Director de 3ra categoria</t>
  </si>
  <si>
    <t>Básico Testigo</t>
  </si>
  <si>
    <t>Desfavorabilidades</t>
  </si>
  <si>
    <t>Puntaje</t>
  </si>
  <si>
    <t>R1</t>
  </si>
  <si>
    <t>30%</t>
  </si>
  <si>
    <t>Art./Ed.Física/Inglés 1ro y 2do ciclo ES</t>
  </si>
  <si>
    <t>1/12</t>
  </si>
  <si>
    <t>R2</t>
  </si>
  <si>
    <t>60%</t>
  </si>
  <si>
    <t>Módulos 2do ciclo c/antec. EZ</t>
  </si>
  <si>
    <t>1/10</t>
  </si>
  <si>
    <t>R3</t>
  </si>
  <si>
    <t>90%</t>
  </si>
  <si>
    <t>R4</t>
  </si>
  <si>
    <t>100%</t>
  </si>
  <si>
    <t xml:space="preserve">                                                                                                                       </t>
  </si>
  <si>
    <t xml:space="preserve">                   </t>
  </si>
  <si>
    <t>R5</t>
  </si>
  <si>
    <t>120%</t>
  </si>
  <si>
    <t xml:space="preserve"> </t>
  </si>
  <si>
    <t xml:space="preserve">       </t>
  </si>
  <si>
    <t xml:space="preserve">  0-1 Años</t>
  </si>
  <si>
    <t xml:space="preserve">   7 Años</t>
  </si>
  <si>
    <t xml:space="preserve">  10 Años</t>
  </si>
  <si>
    <t xml:space="preserve">   12 Años</t>
  </si>
  <si>
    <t xml:space="preserve">  17 Años</t>
  </si>
  <si>
    <t xml:space="preserve">  20 Años</t>
  </si>
  <si>
    <t>Director de Repartción Docente (DR)</t>
  </si>
  <si>
    <t>Subdirector de Rep.Docente(SD-IR)</t>
  </si>
  <si>
    <t xml:space="preserve">Asesor Docente </t>
  </si>
  <si>
    <t>Inspectores Jefes (IZ - ID - I1 )</t>
  </si>
  <si>
    <t>Inspector (IE)</t>
  </si>
  <si>
    <t>Secretario de Jefatura (SJ)</t>
  </si>
  <si>
    <t>Secretario de Inspección de 1ra (S1)</t>
  </si>
  <si>
    <t>Secretario de Inspección de 2da (S2)</t>
  </si>
  <si>
    <t>Secretario de Inspección de 3ra (S3)</t>
  </si>
  <si>
    <t>Director Institucional</t>
  </si>
  <si>
    <t>Director de CIE con mas de 1 Turno</t>
  </si>
  <si>
    <t>Director de CIE con 1 Turno</t>
  </si>
  <si>
    <t>D6 - Director de 1ra + 40 secc.</t>
  </si>
  <si>
    <t>D5 - Director de 1ra 30/39 secc.</t>
  </si>
  <si>
    <t>D4 - Director de 1ra 20/29 secc.</t>
  </si>
  <si>
    <t>D1 - Director de 1ra - 20 secc.</t>
  </si>
  <si>
    <t>V6 - Vicedirector de 1ra + 40 secc.</t>
  </si>
  <si>
    <t xml:space="preserve">V5 - Vicedirector de 1ra 30/39 secc. </t>
  </si>
  <si>
    <t>V4 - Vicedirector de 1ra 20/29 secc.</t>
  </si>
  <si>
    <t>V1 - Vicedirector de 1ra - 20 secc.</t>
  </si>
  <si>
    <t>D2 - Director de 2da Categoria</t>
  </si>
  <si>
    <t>V2 - Vicedirector de 2da Categoria</t>
  </si>
  <si>
    <t>D3 - Director 3ra Categoria</t>
  </si>
  <si>
    <t>Coordinador de Centros o Distritos</t>
  </si>
  <si>
    <t>Secretario</t>
  </si>
  <si>
    <t>Prosecretario</t>
  </si>
  <si>
    <t>Bibliotecario</t>
  </si>
  <si>
    <t>MJ- Maestro de 7mo c/doble escol.
(16 módulos +75% MG)</t>
  </si>
  <si>
    <t>Maestro de Grado Transferido</t>
  </si>
  <si>
    <t>Maestro de Grado , Especial Téc/Doc</t>
  </si>
  <si>
    <t>Preceptor</t>
  </si>
  <si>
    <t>Jefe de Medios de Apoyo Téc/Pedag.</t>
  </si>
  <si>
    <t xml:space="preserve">Encargado de Medios de Apoyo T/P. </t>
  </si>
  <si>
    <t xml:space="preserve">  0-1 Año</t>
  </si>
  <si>
    <t xml:space="preserve"> 10Años</t>
  </si>
  <si>
    <t xml:space="preserve"> 12Años</t>
  </si>
  <si>
    <t xml:space="preserve"> 15Años</t>
  </si>
  <si>
    <t xml:space="preserve"> 17Años</t>
  </si>
  <si>
    <t xml:space="preserve"> 20Años</t>
  </si>
  <si>
    <t xml:space="preserve"> 22Años</t>
  </si>
  <si>
    <t xml:space="preserve"> 24Años</t>
  </si>
  <si>
    <t>D4 - Director de 1ra + de un turno</t>
  </si>
  <si>
    <t>D1 - Director de 1ra un turno</t>
  </si>
  <si>
    <t>V4 - Vicedirector de 1ra + de un turno</t>
  </si>
  <si>
    <t>V1 - Vicedirector de 1ra  de un turno</t>
  </si>
  <si>
    <t>D7 - Director de 2da Categ.+un turno</t>
  </si>
  <si>
    <t>D2 - Director de 2da Categ. un turno</t>
  </si>
  <si>
    <t>V2 - Vicedirector de 2da. Categ.</t>
  </si>
  <si>
    <t>D3 - Director de 3ra Categoria</t>
  </si>
  <si>
    <t>Regente Téc./Estud.(VR - R )</t>
  </si>
  <si>
    <t>Jefe de Area Turno Completo.</t>
  </si>
  <si>
    <t>Subjefe de Area</t>
  </si>
  <si>
    <t>Jefe de Preceptores</t>
  </si>
  <si>
    <t>Subjefe de Preceptores</t>
  </si>
  <si>
    <t>Preceptor Residente</t>
  </si>
  <si>
    <t xml:space="preserve">Preceptor </t>
  </si>
  <si>
    <t xml:space="preserve">Jefe de Medios de Apoyo Téc.Pedag. </t>
  </si>
  <si>
    <t>Encargado de Medios de apoyo Tec.P</t>
  </si>
  <si>
    <t>XO - Maestro Especial de Aplicación</t>
  </si>
  <si>
    <t>Hora Cátedra del Profesor</t>
  </si>
  <si>
    <t>1/15</t>
  </si>
  <si>
    <t>Módulos</t>
  </si>
  <si>
    <t xml:space="preserve">    0-1 Año</t>
  </si>
  <si>
    <t xml:space="preserve">    2 Años</t>
  </si>
  <si>
    <t xml:space="preserve">  4 Años</t>
  </si>
  <si>
    <t xml:space="preserve">    7 Años</t>
  </si>
  <si>
    <t xml:space="preserve">    10Años</t>
  </si>
  <si>
    <t xml:space="preserve">  15Años</t>
  </si>
  <si>
    <t xml:space="preserve">  20Años</t>
  </si>
  <si>
    <t xml:space="preserve">  22Años</t>
  </si>
  <si>
    <t>V7 - Vicedirector de 2da.  + un turno</t>
  </si>
  <si>
    <t>V2- Vicedirector de 2da un turno</t>
  </si>
  <si>
    <t xml:space="preserve">Jefe de Area Medio Turno </t>
  </si>
  <si>
    <t>Hora Cátedra del Ayudante</t>
  </si>
  <si>
    <t>1/14</t>
  </si>
  <si>
    <t>1/8</t>
  </si>
  <si>
    <t>Secretaria Gremial Docente</t>
  </si>
  <si>
    <t xml:space="preserve">               </t>
  </si>
  <si>
    <t>ANEXO ESCALA MARZO 2020</t>
  </si>
  <si>
    <t>SALARIO GARANTIZADO INICIAL PARA MAESTRO DE GRADO $ 29.001</t>
  </si>
  <si>
    <t>BÁSICO VALOR ÍNDICE 1 = $11607</t>
  </si>
  <si>
    <t xml:space="preserve">A los montos indicados en las planillas anteriores adicionar las bonificaciones siguientes: </t>
  </si>
  <si>
    <t>XCARGO</t>
  </si>
  <si>
    <t>X HORA CAT.</t>
  </si>
  <si>
    <t>X MOD.</t>
  </si>
  <si>
    <t>*</t>
  </si>
  <si>
    <t>BONIF.REMUNERATIVA NO BONIFICABLE ( COD 0455 )</t>
  </si>
  <si>
    <t>BONIF.REMUNERATIVA NO BONIFICABLE EDUCACIÓN INICIAL ( COD 0623)</t>
  </si>
  <si>
    <t>BONIF.REMUNERATIVA NO BONIFICABLE EDUCACIÓN PRIMARIA (COD 0641)</t>
  </si>
  <si>
    <t>BONIF.REMUNERATIVA NO BONIFICABLE PSICOLOGIA ( COD 0623)</t>
  </si>
  <si>
    <t>BONIF.REMUNERATIVA NO BONIFICABLE EDUCACION ESPECIAL ( COD 0623)</t>
  </si>
  <si>
    <t>BONIF.REMUNERATIVA NO BONIFICABLE PRECEPTOR (COD. 0653)</t>
  </si>
  <si>
    <t>BONIF.REMUNERATIVA NO BONIFICABLE DIRECTOR Y VICE (COD. 0456)</t>
  </si>
  <si>
    <t>x Valor Indice Escalafonario</t>
  </si>
  <si>
    <t>BONIF.REMUNERATIVA NO BONIFICABLE SECRETARIO ( COD 0668)</t>
  </si>
  <si>
    <t>BONIF.REMUNERATIVA NO BONIFICABLE HS,MOD,CARGOS NO/JER NO/PR (COD 0667)</t>
  </si>
  <si>
    <t>BONIF.REMUNERATIVA NO BONIFICABLE CARGOS CON V.I. 1,1 ( COD 0438)</t>
  </si>
  <si>
    <t>MATERIAL DIDACTICO</t>
  </si>
  <si>
    <t xml:space="preserve">INCENTIVO DOCENTE                                                      </t>
  </si>
  <si>
    <t xml:space="preserve">
bonificación no remunerativa y no bonificable en concepto de desplazamiento Laboral a los Maestros
Integradores, Maestros Integradores Laborales y Maestros Domiciliarios dependientes de la Dirección de Educación Especial
* Para corta distancia (de hasta 30 km) 10 días al valor de $84,00 
* Para media distancia (más de 30 km y hata 50 km) 14 días al valor de $84,00 
* Para larga distancia (más de 50 km) 18 días al valor de $84,00 </t>
  </si>
  <si>
    <t xml:space="preserve">
$840 mensuales
$1176 mensuales
$1512 mensuales</t>
  </si>
  <si>
    <t>* BONIFICACIONES POR CARGO HASTA DOS CARGOS O 20 MODULOS O 30 HORAS CATEDRA</t>
  </si>
  <si>
    <t>RETENCIONES : I.P.S. 16% + I.O.M.A. 4,8% = 20,8%</t>
  </si>
  <si>
    <t>Al básico + antigüedad + las bonificaciones remunerativas se le debe efectuar el 20,8% de descuento</t>
  </si>
  <si>
    <t>ANEXO 2 ESCALA MARZO 2020</t>
  </si>
  <si>
    <t>BÁSICO VALOR ÍNDICE 1 = $3000</t>
  </si>
  <si>
    <t>NIVEL / MODALIDAD</t>
  </si>
  <si>
    <t>CARGO</t>
  </si>
  <si>
    <t>CODIGO</t>
  </si>
  <si>
    <t>MONTO</t>
  </si>
  <si>
    <t>SECRETARIO - PROSECRETARIO</t>
  </si>
  <si>
    <t>0452</t>
  </si>
  <si>
    <t>#</t>
  </si>
  <si>
    <t>0451</t>
  </si>
  <si>
    <t>**</t>
  </si>
  <si>
    <t>##</t>
  </si>
  <si>
    <t>0653</t>
  </si>
  <si>
    <t>AGRARIA</t>
  </si>
  <si>
    <t>PRECEPTOR DE AGRARIA (33 %)</t>
  </si>
  <si>
    <t>0625</t>
  </si>
  <si>
    <t>Se bonifica por antigüedad</t>
  </si>
  <si>
    <t>* : Secundaria, Secundaria Adultos, Formación Profesional, Artística, Superior</t>
  </si>
  <si>
    <t>** : Secuendaria, Artística, Superior</t>
  </si>
  <si>
    <t xml:space="preserve"># : Bibliotecario, Pañolero, Bedel, Psicopedagogo, Maestro de Sección, Maestro Especial Hogar, Encargado de Medios de Apoyo Técnico, Encargado de Taller, </t>
  </si>
  <si>
    <t>Ayudante de Trabajos Prácticos, Ayudante de Cátedra, Ayudante de laboratorio.</t>
  </si>
  <si>
    <t>## : Jefe de Preceptores, Subjefes, Preceptor Residente, Preceptor de Viaje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</si>
</sst>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@"/>
    <numFmt numFmtId="167" formatCode="0.000"/>
    <numFmt numFmtId="168" formatCode="&quot;$ &quot;#,##0.00;[RED]&quot;$ -&quot;#,##0.00"/>
    <numFmt numFmtId="169" formatCode="&quot;$ &quot;#,##0.00;[RED]&quot;$ &quot;#,##0.00"/>
    <numFmt numFmtId="170" formatCode="&quot;$ &quot;#,##0.00"/>
    <numFmt numFmtId="171" formatCode="[$$-2C0A]\ #,##0.00;[RED][$$-2C0A]\ #,##0.00"/>
    <numFmt numFmtId="172" formatCode="[$$-2C0A]\ #,##0"/>
    <numFmt numFmtId="173" formatCode="[$$-2C0A]\ #,##0.00"/>
  </numFmts>
  <fonts count="24">
    <font>
      <sz val="1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  <font>
      <b/>
      <sz val="2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color indexed="8"/>
      <name val="Comic Sans MS"/>
      <family val="4"/>
    </font>
    <font>
      <b/>
      <sz val="11"/>
      <color indexed="8"/>
      <name val="Comic Sans MS"/>
      <family val="4"/>
    </font>
    <font>
      <sz val="8"/>
      <name val="Arial"/>
      <family val="2"/>
    </font>
    <font>
      <b/>
      <sz val="10"/>
      <color indexed="8"/>
      <name val="Comic Sans MS"/>
      <family val="4"/>
    </font>
    <font>
      <b/>
      <sz val="9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9" fillId="0" borderId="3" xfId="0" applyFont="1" applyBorder="1" applyAlignment="1">
      <alignment/>
    </xf>
    <xf numFmtId="164" fontId="8" fillId="0" borderId="0" xfId="0" applyFont="1" applyAlignment="1">
      <alignment/>
    </xf>
    <xf numFmtId="164" fontId="8" fillId="0" borderId="4" xfId="0" applyFont="1" applyBorder="1" applyAlignment="1">
      <alignment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8" fillId="0" borderId="3" xfId="0" applyFont="1" applyBorder="1" applyAlignment="1">
      <alignment/>
    </xf>
    <xf numFmtId="165" fontId="0" fillId="0" borderId="3" xfId="0" applyNumberFormat="1" applyBorder="1" applyAlignment="1">
      <alignment horizontal="center"/>
    </xf>
    <xf numFmtId="164" fontId="8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8" fillId="0" borderId="3" xfId="0" applyFont="1" applyFill="1" applyBorder="1" applyAlignment="1">
      <alignment/>
    </xf>
    <xf numFmtId="164" fontId="10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3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8" fillId="0" borderId="3" xfId="0" applyFont="1" applyBorder="1" applyAlignment="1">
      <alignment wrapText="1"/>
    </xf>
    <xf numFmtId="167" fontId="0" fillId="0" borderId="3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164" fontId="8" fillId="0" borderId="6" xfId="0" applyFont="1" applyBorder="1" applyAlignment="1">
      <alignment/>
    </xf>
    <xf numFmtId="164" fontId="0" fillId="0" borderId="3" xfId="0" applyBorder="1" applyAlignment="1">
      <alignment/>
    </xf>
    <xf numFmtId="164" fontId="8" fillId="0" borderId="7" xfId="0" applyFont="1" applyBorder="1" applyAlignment="1">
      <alignment/>
    </xf>
    <xf numFmtId="164" fontId="8" fillId="0" borderId="8" xfId="0" applyFont="1" applyBorder="1" applyAlignment="1">
      <alignment/>
    </xf>
    <xf numFmtId="164" fontId="8" fillId="0" borderId="9" xfId="0" applyFont="1" applyBorder="1" applyAlignment="1">
      <alignment/>
    </xf>
    <xf numFmtId="165" fontId="0" fillId="0" borderId="3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4" fontId="15" fillId="0" borderId="3" xfId="0" applyFont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21" fillId="0" borderId="0" xfId="0" applyFont="1" applyAlignment="1">
      <alignment/>
    </xf>
    <xf numFmtId="164" fontId="21" fillId="0" borderId="3" xfId="0" applyFont="1" applyBorder="1" applyAlignment="1">
      <alignment horizontal="center"/>
    </xf>
    <xf numFmtId="164" fontId="0" fillId="0" borderId="10" xfId="0" applyBorder="1" applyAlignment="1">
      <alignment/>
    </xf>
    <xf numFmtId="164" fontId="21" fillId="0" borderId="11" xfId="0" applyFont="1" applyBorder="1" applyAlignment="1">
      <alignment horizontal="center"/>
    </xf>
    <xf numFmtId="164" fontId="16" fillId="0" borderId="12" xfId="0" applyFont="1" applyBorder="1" applyAlignment="1">
      <alignment horizontal="center"/>
    </xf>
    <xf numFmtId="164" fontId="21" fillId="0" borderId="12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21" fillId="0" borderId="10" xfId="0" applyFont="1" applyBorder="1" applyAlignment="1">
      <alignment/>
    </xf>
    <xf numFmtId="164" fontId="0" fillId="0" borderId="11" xfId="0" applyBorder="1" applyAlignment="1">
      <alignment/>
    </xf>
    <xf numFmtId="164" fontId="16" fillId="0" borderId="11" xfId="0" applyFont="1" applyBorder="1" applyAlignment="1">
      <alignment/>
    </xf>
    <xf numFmtId="169" fontId="16" fillId="0" borderId="3" xfId="0" applyNumberFormat="1" applyFont="1" applyBorder="1" applyAlignment="1">
      <alignment horizontal="right"/>
    </xf>
    <xf numFmtId="170" fontId="16" fillId="0" borderId="11" xfId="0" applyNumberFormat="1" applyFont="1" applyBorder="1" applyAlignment="1">
      <alignment horizontal="right"/>
    </xf>
    <xf numFmtId="170" fontId="0" fillId="0" borderId="12" xfId="0" applyNumberFormat="1" applyBorder="1" applyAlignment="1">
      <alignment horizontal="right"/>
    </xf>
    <xf numFmtId="170" fontId="16" fillId="0" borderId="12" xfId="0" applyNumberFormat="1" applyFont="1" applyBorder="1" applyAlignment="1">
      <alignment horizontal="right"/>
    </xf>
    <xf numFmtId="164" fontId="21" fillId="0" borderId="13" xfId="0" applyFont="1" applyBorder="1" applyAlignment="1">
      <alignment/>
    </xf>
    <xf numFmtId="164" fontId="0" fillId="0" borderId="14" xfId="0" applyBorder="1" applyAlignment="1">
      <alignment/>
    </xf>
    <xf numFmtId="164" fontId="16" fillId="0" borderId="14" xfId="0" applyFont="1" applyBorder="1" applyAlignment="1">
      <alignment/>
    </xf>
    <xf numFmtId="164" fontId="0" fillId="0" borderId="13" xfId="0" applyBorder="1" applyAlignment="1">
      <alignment/>
    </xf>
    <xf numFmtId="170" fontId="16" fillId="0" borderId="14" xfId="0" applyNumberFormat="1" applyFont="1" applyBorder="1" applyAlignment="1">
      <alignment horizontal="right"/>
    </xf>
    <xf numFmtId="170" fontId="0" fillId="0" borderId="15" xfId="0" applyNumberFormat="1" applyBorder="1" applyAlignment="1">
      <alignment horizontal="right"/>
    </xf>
    <xf numFmtId="171" fontId="16" fillId="0" borderId="3" xfId="0" applyNumberFormat="1" applyFont="1" applyBorder="1" applyAlignment="1">
      <alignment horizontal="right"/>
    </xf>
    <xf numFmtId="164" fontId="8" fillId="0" borderId="13" xfId="0" applyFont="1" applyBorder="1" applyAlignment="1">
      <alignment/>
    </xf>
    <xf numFmtId="164" fontId="8" fillId="0" borderId="16" xfId="0" applyFont="1" applyBorder="1" applyAlignment="1">
      <alignment/>
    </xf>
    <xf numFmtId="170" fontId="16" fillId="0" borderId="0" xfId="0" applyNumberFormat="1" applyFont="1" applyBorder="1" applyAlignment="1">
      <alignment horizontal="right"/>
    </xf>
    <xf numFmtId="170" fontId="0" fillId="0" borderId="17" xfId="0" applyNumberFormat="1" applyBorder="1" applyAlignment="1">
      <alignment horizontal="right"/>
    </xf>
    <xf numFmtId="164" fontId="0" fillId="0" borderId="18" xfId="0" applyBorder="1" applyAlignment="1">
      <alignment/>
    </xf>
    <xf numFmtId="170" fontId="16" fillId="0" borderId="19" xfId="0" applyNumberFormat="1" applyFont="1" applyBorder="1" applyAlignment="1">
      <alignment horizontal="right"/>
    </xf>
    <xf numFmtId="170" fontId="0" fillId="0" borderId="20" xfId="0" applyNumberFormat="1" applyBorder="1" applyAlignment="1">
      <alignment horizontal="right"/>
    </xf>
    <xf numFmtId="170" fontId="16" fillId="0" borderId="3" xfId="0" applyNumberFormat="1" applyFont="1" applyBorder="1" applyAlignment="1">
      <alignment horizontal="right"/>
    </xf>
    <xf numFmtId="164" fontId="22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left"/>
    </xf>
    <xf numFmtId="164" fontId="21" fillId="0" borderId="10" xfId="0" applyFont="1" applyFill="1" applyBorder="1" applyAlignment="1">
      <alignment/>
    </xf>
    <xf numFmtId="164" fontId="0" fillId="0" borderId="12" xfId="0" applyBorder="1" applyAlignment="1">
      <alignment/>
    </xf>
    <xf numFmtId="164" fontId="16" fillId="0" borderId="0" xfId="0" applyFont="1" applyBorder="1" applyAlignment="1">
      <alignment horizontal="left"/>
    </xf>
    <xf numFmtId="172" fontId="10" fillId="0" borderId="0" xfId="0" applyNumberFormat="1" applyFont="1" applyAlignment="1">
      <alignment/>
    </xf>
    <xf numFmtId="164" fontId="21" fillId="0" borderId="3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21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6" fillId="0" borderId="3" xfId="0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 horizontal="center"/>
    </xf>
    <xf numFmtId="173" fontId="0" fillId="0" borderId="3" xfId="0" applyNumberFormat="1" applyFill="1" applyBorder="1" applyAlignment="1">
      <alignment horizontal="center"/>
    </xf>
    <xf numFmtId="164" fontId="16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right"/>
    </xf>
    <xf numFmtId="170" fontId="16" fillId="0" borderId="0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64" fontId="21" fillId="0" borderId="3" xfId="0" applyFont="1" applyFill="1" applyBorder="1" applyAlignment="1">
      <alignment horizontal="left"/>
    </xf>
    <xf numFmtId="164" fontId="0" fillId="0" borderId="3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right"/>
    </xf>
    <xf numFmtId="164" fontId="21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21" fillId="0" borderId="0" xfId="0" applyFont="1" applyFill="1" applyBorder="1" applyAlignment="1">
      <alignment horizontal="left"/>
    </xf>
    <xf numFmtId="171" fontId="16" fillId="0" borderId="0" xfId="0" applyNumberFormat="1" applyFont="1" applyFill="1" applyBorder="1" applyAlignment="1">
      <alignment horizontal="right"/>
    </xf>
    <xf numFmtId="164" fontId="21" fillId="0" borderId="0" xfId="0" applyFont="1" applyBorder="1" applyAlignment="1">
      <alignment/>
    </xf>
    <xf numFmtId="164" fontId="1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3</xdr:col>
      <xdr:colOff>142875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47900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2247900</xdr:colOff>
      <xdr:row>11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1932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11</xdr:row>
      <xdr:rowOff>28575</xdr:rowOff>
    </xdr:from>
    <xdr:to>
      <xdr:col>13</xdr:col>
      <xdr:colOff>828675</xdr:colOff>
      <xdr:row>14</xdr:row>
      <xdr:rowOff>142875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38100" y="1809750"/>
          <a:ext cx="1290637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4680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EPB ( Primaria Básica)                                   marzo 2020
Directivos con prolongación horaria y Módulos de EPB                        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13</xdr:col>
      <xdr:colOff>828675</xdr:colOff>
      <xdr:row>6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628650"/>
          <a:ext cx="13115925" cy="504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6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EPB (SIN DIRECTIVOS), EDUCACIÓN INICIAL                                  marzo 2020
EDUCACIÓN ESPECIAL, ADULTOS Y EDUCACIÓN FÍSICA              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                                                     
</a:t>
          </a:r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0</xdr:col>
      <xdr:colOff>1009650</xdr:colOff>
      <xdr:row>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9620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13</xdr:col>
      <xdr:colOff>828675</xdr:colOff>
      <xdr:row>6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628650"/>
          <a:ext cx="1325880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6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EDUCACION SECUNDARIA Y SECUNDARIA SUPERIOR                 marzo 2020
ENSEÑANZA MEDIA TECNICA FORMACION PROFESIONAL Y AGRARIA              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Hoja- 1
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1019175</xdr:colOff>
      <xdr:row>3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0096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781050</xdr:colOff>
      <xdr:row>3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001625" cy="581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6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                                          Marzo 2020
ENSEÑANZA ARTISTICA Y SUPERIOR              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                                               
</a:t>
          </a:r>
        </a:p>
      </xdr:txBody>
    </xdr:sp>
    <xdr:clientData/>
  </xdr:twoCellAnchor>
  <xdr:twoCellAnchor>
    <xdr:from>
      <xdr:col>5</xdr:col>
      <xdr:colOff>38100</xdr:colOff>
      <xdr:row>40</xdr:row>
      <xdr:rowOff>19050</xdr:rowOff>
    </xdr:from>
    <xdr:to>
      <xdr:col>6</xdr:col>
      <xdr:colOff>28575</xdr:colOff>
      <xdr:row>46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810250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2</xdr:col>
      <xdr:colOff>47625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952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190500</xdr:rowOff>
    </xdr:from>
    <xdr:to>
      <xdr:col>1</xdr:col>
      <xdr:colOff>1209675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9100"/>
          <a:ext cx="25336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view="pageBreakPreview" zoomScaleSheetLayoutView="100" workbookViewId="0" topLeftCell="A1">
      <selection activeCell="A10" sqref="A10"/>
    </sheetView>
  </sheetViews>
  <sheetFormatPr defaultColWidth="10.28125" defaultRowHeight="12.75"/>
  <cols>
    <col min="1" max="16384" width="11.00390625" style="0" customWidth="1"/>
  </cols>
  <sheetData>
    <row r="1" ht="56.25" customHeight="1"/>
    <row r="2" spans="1:13" ht="24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65.25" customHeight="1">
      <c r="A3" s="2"/>
    </row>
    <row r="4" ht="24.75" customHeight="1"/>
    <row r="5" spans="1:13" ht="24.7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ht="24.75" customHeight="1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9" spans="1:13" ht="24.75" customHeight="1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ht="24.75" customHeight="1">
      <c r="A10" s="2"/>
    </row>
    <row r="11" spans="1:13" ht="24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4.75" customHeight="1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4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4.75" customHeight="1">
      <c r="A14" s="7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52" ht="12.75">
      <c r="D52">
        <f>D51*105%</f>
        <v>0</v>
      </c>
    </row>
  </sheetData>
  <sheetProtection selectLockedCells="1" selectUnlockedCells="1"/>
  <mergeCells count="8">
    <mergeCell ref="A2:M2"/>
    <mergeCell ref="A5:M5"/>
    <mergeCell ref="A7:M7"/>
    <mergeCell ref="A9:M9"/>
    <mergeCell ref="A11:M11"/>
    <mergeCell ref="A12:M12"/>
    <mergeCell ref="A13:M13"/>
    <mergeCell ref="A14:M14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N52"/>
  <sheetViews>
    <sheetView view="pageBreakPreview" zoomScaleSheetLayoutView="100" workbookViewId="0" topLeftCell="A4">
      <selection activeCell="D35" sqref="D35"/>
    </sheetView>
  </sheetViews>
  <sheetFormatPr defaultColWidth="10.28125" defaultRowHeight="12.75"/>
  <cols>
    <col min="1" max="1" width="43.00390625" style="0" customWidth="1"/>
    <col min="2" max="2" width="8.421875" style="0" customWidth="1"/>
    <col min="3" max="3" width="9.140625" style="0" customWidth="1"/>
    <col min="4" max="4" width="11.8515625" style="0" customWidth="1"/>
    <col min="5" max="7" width="12.00390625" style="0" customWidth="1"/>
    <col min="8" max="8" width="11.8515625" style="0" customWidth="1"/>
    <col min="9" max="9" width="12.00390625" style="0" customWidth="1"/>
    <col min="10" max="10" width="11.8515625" style="0" customWidth="1"/>
    <col min="11" max="11" width="12.00390625" style="0" customWidth="1"/>
    <col min="12" max="12" width="13.00390625" style="0" customWidth="1"/>
    <col min="13" max="13" width="12.57421875" style="0" customWidth="1"/>
    <col min="14" max="14" width="13.00390625" style="0" customWidth="1"/>
    <col min="15" max="16384" width="11.00390625" style="0" customWidth="1"/>
  </cols>
  <sheetData>
    <row r="16" spans="1:14" s="11" customFormat="1" ht="15" customHeight="1">
      <c r="A16" s="8" t="s">
        <v>8</v>
      </c>
      <c r="B16" s="8" t="s">
        <v>9</v>
      </c>
      <c r="C16" s="9" t="s">
        <v>10</v>
      </c>
      <c r="D16" s="10" t="s">
        <v>11</v>
      </c>
      <c r="E16" s="10" t="s">
        <v>12</v>
      </c>
      <c r="F16" s="10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0" t="s">
        <v>21</v>
      </c>
    </row>
    <row r="17" spans="1:14" s="11" customFormat="1" ht="15" customHeight="1">
      <c r="A17" s="12"/>
      <c r="B17" s="13" t="s">
        <v>22</v>
      </c>
      <c r="C17" s="14"/>
      <c r="D17" s="15" t="s">
        <v>23</v>
      </c>
      <c r="E17" s="15" t="s">
        <v>24</v>
      </c>
      <c r="F17" s="15" t="s">
        <v>25</v>
      </c>
      <c r="G17" s="15" t="s">
        <v>26</v>
      </c>
      <c r="H17" s="15" t="s">
        <v>27</v>
      </c>
      <c r="I17" s="15" t="s">
        <v>28</v>
      </c>
      <c r="J17" s="15" t="s">
        <v>29</v>
      </c>
      <c r="K17" s="15" t="s">
        <v>30</v>
      </c>
      <c r="L17" s="15" t="s">
        <v>31</v>
      </c>
      <c r="M17" s="15" t="s">
        <v>32</v>
      </c>
      <c r="N17" s="15" t="s">
        <v>33</v>
      </c>
    </row>
    <row r="18" spans="1:14" ht="15" customHeight="1">
      <c r="A18" s="15" t="s">
        <v>34</v>
      </c>
      <c r="B18" s="16">
        <v>2.7</v>
      </c>
      <c r="C18" s="16">
        <f aca="true" t="shared" si="0" ref="C18:C28">$C$31*B18</f>
        <v>31338.9</v>
      </c>
      <c r="D18" s="16">
        <f aca="true" t="shared" si="1" ref="D18:D28">(C18*21%)+C18</f>
        <v>37920.069</v>
      </c>
      <c r="E18" s="16">
        <f aca="true" t="shared" si="2" ref="E18:E28">(C18*23%)+C18</f>
        <v>38546.847</v>
      </c>
      <c r="F18" s="16">
        <f aca="true" t="shared" si="3" ref="F18:F28">(C18*33%)+C18</f>
        <v>41680.737</v>
      </c>
      <c r="G18" s="16">
        <f aca="true" t="shared" si="4" ref="G18:G28">(C18*43%)+C18</f>
        <v>44814.627</v>
      </c>
      <c r="H18" s="16">
        <f aca="true" t="shared" si="5" ref="H18:H28">(C18*54%)+C18</f>
        <v>48261.906</v>
      </c>
      <c r="I18" s="16">
        <f aca="true" t="shared" si="6" ref="I18:I28">(C18*64%)+C18</f>
        <v>51395.796</v>
      </c>
      <c r="J18" s="16">
        <f aca="true" t="shared" si="7" ref="J18:J28">(C18*74%)+C18</f>
        <v>54529.686</v>
      </c>
      <c r="K18" s="16">
        <f aca="true" t="shared" si="8" ref="K18:K28">(C18*84%)+C18</f>
        <v>57663.576</v>
      </c>
      <c r="L18" s="16">
        <f aca="true" t="shared" si="9" ref="L18:L28">(C18*105%)+C18</f>
        <v>64244.745</v>
      </c>
      <c r="M18" s="16">
        <f aca="true" t="shared" si="10" ref="M18:M28">(C18*115%)+C18</f>
        <v>67378.63500000001</v>
      </c>
      <c r="N18" s="16">
        <f aca="true" t="shared" si="11" ref="N18:N28">(C18*125%)+C18</f>
        <v>70512.525</v>
      </c>
    </row>
    <row r="19" spans="1:14" ht="15" customHeight="1">
      <c r="A19" s="15" t="s">
        <v>35</v>
      </c>
      <c r="B19" s="16">
        <v>2.57</v>
      </c>
      <c r="C19" s="16">
        <f t="shared" si="0"/>
        <v>29829.989999999998</v>
      </c>
      <c r="D19" s="16">
        <f t="shared" si="1"/>
        <v>36094.287899999996</v>
      </c>
      <c r="E19" s="16">
        <f t="shared" si="2"/>
        <v>36690.8877</v>
      </c>
      <c r="F19" s="16">
        <f t="shared" si="3"/>
        <v>39673.886699999995</v>
      </c>
      <c r="G19" s="16">
        <f t="shared" si="4"/>
        <v>42656.8857</v>
      </c>
      <c r="H19" s="16">
        <f t="shared" si="5"/>
        <v>45938.1846</v>
      </c>
      <c r="I19" s="16">
        <f t="shared" si="6"/>
        <v>48921.1836</v>
      </c>
      <c r="J19" s="16">
        <f t="shared" si="7"/>
        <v>51904.1826</v>
      </c>
      <c r="K19" s="16">
        <f t="shared" si="8"/>
        <v>54887.181599999996</v>
      </c>
      <c r="L19" s="16">
        <f t="shared" si="9"/>
        <v>61151.4795</v>
      </c>
      <c r="M19" s="16">
        <f t="shared" si="10"/>
        <v>64134.47849999999</v>
      </c>
      <c r="N19" s="16">
        <f t="shared" si="11"/>
        <v>67117.4775</v>
      </c>
    </row>
    <row r="20" spans="1:14" ht="15" customHeight="1">
      <c r="A20" s="15" t="s">
        <v>36</v>
      </c>
      <c r="B20" s="16">
        <v>2.44</v>
      </c>
      <c r="C20" s="16">
        <f t="shared" si="0"/>
        <v>28321.079999999998</v>
      </c>
      <c r="D20" s="16">
        <f t="shared" si="1"/>
        <v>34268.506799999996</v>
      </c>
      <c r="E20" s="16">
        <f t="shared" si="2"/>
        <v>34834.9284</v>
      </c>
      <c r="F20" s="16">
        <f t="shared" si="3"/>
        <v>37667.0364</v>
      </c>
      <c r="G20" s="16">
        <f t="shared" si="4"/>
        <v>40499.1444</v>
      </c>
      <c r="H20" s="16">
        <f t="shared" si="5"/>
        <v>43614.4632</v>
      </c>
      <c r="I20" s="16">
        <f t="shared" si="6"/>
        <v>46446.5712</v>
      </c>
      <c r="J20" s="16">
        <f t="shared" si="7"/>
        <v>49278.6792</v>
      </c>
      <c r="K20" s="16">
        <f t="shared" si="8"/>
        <v>52110.78719999999</v>
      </c>
      <c r="L20" s="16">
        <f t="shared" si="9"/>
        <v>58058.21399999999</v>
      </c>
      <c r="M20" s="16">
        <f t="shared" si="10"/>
        <v>60890.32199999999</v>
      </c>
      <c r="N20" s="16">
        <f t="shared" si="11"/>
        <v>63722.42999999999</v>
      </c>
    </row>
    <row r="21" spans="1:14" ht="15" customHeight="1">
      <c r="A21" s="15" t="s">
        <v>37</v>
      </c>
      <c r="B21" s="16">
        <v>2.36</v>
      </c>
      <c r="C21" s="16">
        <f t="shared" si="0"/>
        <v>27392.519999999997</v>
      </c>
      <c r="D21" s="16">
        <f t="shared" si="1"/>
        <v>33144.949199999995</v>
      </c>
      <c r="E21" s="16">
        <f t="shared" si="2"/>
        <v>33692.7996</v>
      </c>
      <c r="F21" s="16">
        <f t="shared" si="3"/>
        <v>36432.0516</v>
      </c>
      <c r="G21" s="16">
        <f t="shared" si="4"/>
        <v>39171.3036</v>
      </c>
      <c r="H21" s="16">
        <f t="shared" si="5"/>
        <v>42184.4808</v>
      </c>
      <c r="I21" s="16">
        <f t="shared" si="6"/>
        <v>44923.7328</v>
      </c>
      <c r="J21" s="16">
        <f t="shared" si="7"/>
        <v>47662.98479999999</v>
      </c>
      <c r="K21" s="16">
        <f t="shared" si="8"/>
        <v>50402.23679999999</v>
      </c>
      <c r="L21" s="16">
        <f t="shared" si="9"/>
        <v>56154.666</v>
      </c>
      <c r="M21" s="16">
        <f t="shared" si="10"/>
        <v>58893.91799999999</v>
      </c>
      <c r="N21" s="16">
        <f t="shared" si="11"/>
        <v>61633.16999999999</v>
      </c>
    </row>
    <row r="22" spans="1:14" ht="15" customHeight="1">
      <c r="A22" s="15" t="s">
        <v>38</v>
      </c>
      <c r="B22" s="16">
        <v>2.23</v>
      </c>
      <c r="C22" s="16">
        <f t="shared" si="0"/>
        <v>25883.61</v>
      </c>
      <c r="D22" s="16">
        <f t="shared" si="1"/>
        <v>31319.168100000003</v>
      </c>
      <c r="E22" s="16">
        <f t="shared" si="2"/>
        <v>31836.8403</v>
      </c>
      <c r="F22" s="16">
        <f t="shared" si="3"/>
        <v>34425.2013</v>
      </c>
      <c r="G22" s="16">
        <f t="shared" si="4"/>
        <v>37013.562300000005</v>
      </c>
      <c r="H22" s="16">
        <f t="shared" si="5"/>
        <v>39860.7594</v>
      </c>
      <c r="I22" s="16">
        <f t="shared" si="6"/>
        <v>42449.1204</v>
      </c>
      <c r="J22" s="16">
        <f t="shared" si="7"/>
        <v>45037.481400000004</v>
      </c>
      <c r="K22" s="16">
        <f t="shared" si="8"/>
        <v>47625.8424</v>
      </c>
      <c r="L22" s="16">
        <f t="shared" si="9"/>
        <v>53061.4005</v>
      </c>
      <c r="M22" s="16">
        <f t="shared" si="10"/>
        <v>55649.7615</v>
      </c>
      <c r="N22" s="16">
        <f t="shared" si="11"/>
        <v>58238.1225</v>
      </c>
    </row>
    <row r="23" spans="1:14" ht="15" customHeight="1">
      <c r="A23" s="15" t="s">
        <v>39</v>
      </c>
      <c r="B23" s="16">
        <v>2.16</v>
      </c>
      <c r="C23" s="16">
        <f t="shared" si="0"/>
        <v>25071.120000000003</v>
      </c>
      <c r="D23" s="16">
        <f t="shared" si="1"/>
        <v>30336.055200000003</v>
      </c>
      <c r="E23" s="16">
        <f t="shared" si="2"/>
        <v>30837.477600000006</v>
      </c>
      <c r="F23" s="16">
        <f t="shared" si="3"/>
        <v>33344.58960000001</v>
      </c>
      <c r="G23" s="16">
        <f t="shared" si="4"/>
        <v>35851.7016</v>
      </c>
      <c r="H23" s="16">
        <f t="shared" si="5"/>
        <v>38609.52480000001</v>
      </c>
      <c r="I23" s="16">
        <f t="shared" si="6"/>
        <v>41116.63680000001</v>
      </c>
      <c r="J23" s="16">
        <f t="shared" si="7"/>
        <v>43623.7488</v>
      </c>
      <c r="K23" s="16">
        <f t="shared" si="8"/>
        <v>46130.86080000001</v>
      </c>
      <c r="L23" s="16">
        <f t="shared" si="9"/>
        <v>51395.796</v>
      </c>
      <c r="M23" s="16">
        <f t="shared" si="10"/>
        <v>53902.908</v>
      </c>
      <c r="N23" s="16">
        <f t="shared" si="11"/>
        <v>56410.020000000004</v>
      </c>
    </row>
    <row r="24" spans="1:14" ht="15" customHeight="1">
      <c r="A24" s="15" t="s">
        <v>40</v>
      </c>
      <c r="B24" s="16">
        <v>2.09</v>
      </c>
      <c r="C24" s="16">
        <f t="shared" si="0"/>
        <v>24258.629999999997</v>
      </c>
      <c r="D24" s="16">
        <f t="shared" si="1"/>
        <v>29352.942299999995</v>
      </c>
      <c r="E24" s="16">
        <f t="shared" si="2"/>
        <v>29838.114899999997</v>
      </c>
      <c r="F24" s="16">
        <f t="shared" si="3"/>
        <v>32263.977899999998</v>
      </c>
      <c r="G24" s="16">
        <f t="shared" si="4"/>
        <v>34689.840899999996</v>
      </c>
      <c r="H24" s="16">
        <f t="shared" si="5"/>
        <v>37358.290199999996</v>
      </c>
      <c r="I24" s="16">
        <f t="shared" si="6"/>
        <v>39784.15319999999</v>
      </c>
      <c r="J24" s="16">
        <f t="shared" si="7"/>
        <v>42210.0162</v>
      </c>
      <c r="K24" s="16">
        <f t="shared" si="8"/>
        <v>44635.879199999996</v>
      </c>
      <c r="L24" s="16">
        <f t="shared" si="9"/>
        <v>49730.1915</v>
      </c>
      <c r="M24" s="16">
        <f t="shared" si="10"/>
        <v>52156.05449999999</v>
      </c>
      <c r="N24" s="16">
        <f t="shared" si="11"/>
        <v>54581.917499999996</v>
      </c>
    </row>
    <row r="25" spans="1:14" ht="15" customHeight="1">
      <c r="A25" s="15" t="s">
        <v>41</v>
      </c>
      <c r="B25" s="16">
        <v>2.03</v>
      </c>
      <c r="C25" s="16">
        <f t="shared" si="0"/>
        <v>23562.21</v>
      </c>
      <c r="D25" s="16">
        <f t="shared" si="1"/>
        <v>28510.2741</v>
      </c>
      <c r="E25" s="16">
        <f t="shared" si="2"/>
        <v>28981.5183</v>
      </c>
      <c r="F25" s="16">
        <f t="shared" si="3"/>
        <v>31337.7393</v>
      </c>
      <c r="G25" s="16">
        <f t="shared" si="4"/>
        <v>33693.9603</v>
      </c>
      <c r="H25" s="16">
        <f t="shared" si="5"/>
        <v>36285.8034</v>
      </c>
      <c r="I25" s="16">
        <f t="shared" si="6"/>
        <v>38642.024399999995</v>
      </c>
      <c r="J25" s="16">
        <f t="shared" si="7"/>
        <v>40998.2454</v>
      </c>
      <c r="K25" s="16">
        <f t="shared" si="8"/>
        <v>43354.4664</v>
      </c>
      <c r="L25" s="16">
        <f t="shared" si="9"/>
        <v>48302.5305</v>
      </c>
      <c r="M25" s="16">
        <f t="shared" si="10"/>
        <v>50658.7515</v>
      </c>
      <c r="N25" s="16">
        <f t="shared" si="11"/>
        <v>53014.972499999996</v>
      </c>
    </row>
    <row r="26" spans="1:14" ht="15" customHeight="1">
      <c r="A26" s="15" t="s">
        <v>42</v>
      </c>
      <c r="B26" s="16">
        <v>2.03</v>
      </c>
      <c r="C26" s="16">
        <f t="shared" si="0"/>
        <v>23562.21</v>
      </c>
      <c r="D26" s="16">
        <f t="shared" si="1"/>
        <v>28510.2741</v>
      </c>
      <c r="E26" s="16">
        <f t="shared" si="2"/>
        <v>28981.5183</v>
      </c>
      <c r="F26" s="16">
        <f t="shared" si="3"/>
        <v>31337.7393</v>
      </c>
      <c r="G26" s="16">
        <f t="shared" si="4"/>
        <v>33693.9603</v>
      </c>
      <c r="H26" s="16">
        <f t="shared" si="5"/>
        <v>36285.8034</v>
      </c>
      <c r="I26" s="16">
        <f t="shared" si="6"/>
        <v>38642.024399999995</v>
      </c>
      <c r="J26" s="16">
        <f t="shared" si="7"/>
        <v>40998.2454</v>
      </c>
      <c r="K26" s="16">
        <f t="shared" si="8"/>
        <v>43354.4664</v>
      </c>
      <c r="L26" s="16">
        <f t="shared" si="9"/>
        <v>48302.5305</v>
      </c>
      <c r="M26" s="16">
        <f t="shared" si="10"/>
        <v>50658.7515</v>
      </c>
      <c r="N26" s="16">
        <f t="shared" si="11"/>
        <v>53014.972499999996</v>
      </c>
    </row>
    <row r="27" spans="1:14" ht="15" customHeight="1">
      <c r="A27" s="15" t="s">
        <v>43</v>
      </c>
      <c r="B27" s="16">
        <v>1.92</v>
      </c>
      <c r="C27" s="16">
        <f t="shared" si="0"/>
        <v>22285.44</v>
      </c>
      <c r="D27" s="16">
        <f t="shared" si="1"/>
        <v>26965.3824</v>
      </c>
      <c r="E27" s="16">
        <f t="shared" si="2"/>
        <v>27411.0912</v>
      </c>
      <c r="F27" s="16">
        <f t="shared" si="3"/>
        <v>29639.635199999997</v>
      </c>
      <c r="G27" s="16">
        <f t="shared" si="4"/>
        <v>31868.1792</v>
      </c>
      <c r="H27" s="16">
        <f t="shared" si="5"/>
        <v>34319.5776</v>
      </c>
      <c r="I27" s="16">
        <f t="shared" si="6"/>
        <v>36548.1216</v>
      </c>
      <c r="J27" s="16">
        <f t="shared" si="7"/>
        <v>38776.66559999999</v>
      </c>
      <c r="K27" s="16">
        <f t="shared" si="8"/>
        <v>41005.2096</v>
      </c>
      <c r="L27" s="16">
        <f t="shared" si="9"/>
        <v>45685.152</v>
      </c>
      <c r="M27" s="16">
        <f t="shared" si="10"/>
        <v>47913.695999999996</v>
      </c>
      <c r="N27" s="16">
        <f t="shared" si="11"/>
        <v>50142.24</v>
      </c>
    </row>
    <row r="28" spans="1:14" ht="15" customHeight="1">
      <c r="A28" s="15" t="s">
        <v>44</v>
      </c>
      <c r="B28" s="16">
        <v>1.92</v>
      </c>
      <c r="C28" s="16">
        <f t="shared" si="0"/>
        <v>22285.44</v>
      </c>
      <c r="D28" s="16">
        <f t="shared" si="1"/>
        <v>26965.3824</v>
      </c>
      <c r="E28" s="16">
        <f t="shared" si="2"/>
        <v>27411.0912</v>
      </c>
      <c r="F28" s="16">
        <f t="shared" si="3"/>
        <v>29639.635199999997</v>
      </c>
      <c r="G28" s="16">
        <f t="shared" si="4"/>
        <v>31868.1792</v>
      </c>
      <c r="H28" s="16">
        <f t="shared" si="5"/>
        <v>34319.5776</v>
      </c>
      <c r="I28" s="16">
        <f t="shared" si="6"/>
        <v>36548.1216</v>
      </c>
      <c r="J28" s="16">
        <f t="shared" si="7"/>
        <v>38776.66559999999</v>
      </c>
      <c r="K28" s="16">
        <f t="shared" si="8"/>
        <v>41005.2096</v>
      </c>
      <c r="L28" s="16">
        <f t="shared" si="9"/>
        <v>45685.152</v>
      </c>
      <c r="M28" s="16">
        <f t="shared" si="10"/>
        <v>47913.695999999996</v>
      </c>
      <c r="N28" s="16">
        <f t="shared" si="11"/>
        <v>50142.24</v>
      </c>
    </row>
    <row r="29" spans="1:14" ht="1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21" customFormat="1" ht="15" customHeight="1">
      <c r="A31" s="19" t="s">
        <v>45</v>
      </c>
      <c r="B31" s="16">
        <v>1</v>
      </c>
      <c r="C31" s="20">
        <v>11607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4" s="21" customFormat="1" ht="15" customHeight="1">
      <c r="B32" s="18"/>
      <c r="C32" s="18"/>
      <c r="D32" s="18"/>
      <c r="E32" s="18"/>
      <c r="F32" s="18"/>
      <c r="G32" s="18"/>
      <c r="H32" s="18"/>
      <c r="I32" s="18"/>
      <c r="J32" s="22" t="s">
        <v>46</v>
      </c>
      <c r="K32" s="22"/>
      <c r="L32" s="18"/>
      <c r="M32" s="18"/>
      <c r="N32" s="18"/>
    </row>
    <row r="33" spans="2:14" s="21" customFormat="1" ht="15" customHeight="1">
      <c r="B33" s="23" t="s">
        <v>47</v>
      </c>
      <c r="C33" s="16" t="s">
        <v>9</v>
      </c>
      <c r="D33" s="24"/>
      <c r="E33" s="24"/>
      <c r="F33" s="24"/>
      <c r="G33" s="18"/>
      <c r="H33" s="18"/>
      <c r="I33" s="18"/>
      <c r="J33" s="16" t="s">
        <v>48</v>
      </c>
      <c r="K33" s="25" t="s">
        <v>49</v>
      </c>
      <c r="L33" s="18"/>
      <c r="M33" s="18"/>
      <c r="N33" s="18"/>
    </row>
    <row r="34" spans="1:14" s="21" customFormat="1" ht="15" customHeight="1">
      <c r="A34" s="10" t="s">
        <v>50</v>
      </c>
      <c r="B34" s="25" t="s">
        <v>51</v>
      </c>
      <c r="C34" s="16">
        <f>$C$31/12</f>
        <v>967.25</v>
      </c>
      <c r="D34" s="18"/>
      <c r="E34" s="18"/>
      <c r="F34" s="18"/>
      <c r="G34" s="18"/>
      <c r="H34" s="18"/>
      <c r="I34" s="18"/>
      <c r="J34" s="16" t="s">
        <v>52</v>
      </c>
      <c r="K34" s="25" t="s">
        <v>53</v>
      </c>
      <c r="L34" s="18"/>
      <c r="M34" s="18"/>
      <c r="N34" s="18"/>
    </row>
    <row r="35" spans="1:14" s="21" customFormat="1" ht="15" customHeight="1">
      <c r="A35" s="10" t="s">
        <v>54</v>
      </c>
      <c r="B35" s="25" t="s">
        <v>55</v>
      </c>
      <c r="C35" s="16">
        <f>$C$31/10</f>
        <v>1160.7</v>
      </c>
      <c r="D35" s="18"/>
      <c r="E35" s="18"/>
      <c r="F35" s="18"/>
      <c r="G35" s="18"/>
      <c r="H35" s="18"/>
      <c r="I35" s="18"/>
      <c r="J35" s="16" t="s">
        <v>56</v>
      </c>
      <c r="K35" s="25" t="s">
        <v>57</v>
      </c>
      <c r="L35" s="18"/>
      <c r="M35" s="18"/>
      <c r="N35" s="18"/>
    </row>
    <row r="36" spans="2:14" s="21" customFormat="1" ht="15" customHeight="1">
      <c r="B36" s="18"/>
      <c r="C36" s="18"/>
      <c r="D36" s="18"/>
      <c r="E36" s="18"/>
      <c r="F36" s="18"/>
      <c r="G36" s="18"/>
      <c r="H36" s="18"/>
      <c r="I36" s="18"/>
      <c r="J36" s="16" t="s">
        <v>58</v>
      </c>
      <c r="K36" s="25" t="s">
        <v>59</v>
      </c>
      <c r="L36" s="18"/>
      <c r="M36" s="18"/>
      <c r="N36" s="18"/>
    </row>
    <row r="37" spans="1:14" s="21" customFormat="1" ht="15" customHeight="1">
      <c r="A37" s="21" t="s">
        <v>60</v>
      </c>
      <c r="B37" s="18"/>
      <c r="C37" s="26"/>
      <c r="D37" s="26" t="s">
        <v>61</v>
      </c>
      <c r="E37" s="26"/>
      <c r="F37" s="26"/>
      <c r="G37" s="26"/>
      <c r="H37" s="18"/>
      <c r="I37" s="18"/>
      <c r="J37" s="16" t="s">
        <v>62</v>
      </c>
      <c r="K37" s="25" t="s">
        <v>63</v>
      </c>
      <c r="L37" s="18"/>
      <c r="M37" s="18"/>
      <c r="N37" s="18"/>
    </row>
    <row r="38" spans="1:14" s="21" customFormat="1" ht="15" customHeight="1">
      <c r="A38" s="27" t="s">
        <v>64</v>
      </c>
      <c r="B38" s="18"/>
      <c r="C38" s="26"/>
      <c r="D38" s="26" t="s">
        <v>65</v>
      </c>
      <c r="E38" s="26"/>
      <c r="F38" s="26"/>
      <c r="G38" s="26"/>
      <c r="H38" s="18"/>
      <c r="I38" s="18"/>
      <c r="J38" s="18"/>
      <c r="K38" s="18"/>
      <c r="L38" s="18"/>
      <c r="M38" s="18"/>
      <c r="N38" s="18"/>
    </row>
    <row r="39" spans="1:14" s="21" customFormat="1" ht="15" customHeight="1">
      <c r="A39" s="27" t="s">
        <v>64</v>
      </c>
      <c r="B39" s="18"/>
      <c r="C39" s="26"/>
      <c r="D39" s="26"/>
      <c r="E39" s="26"/>
      <c r="F39" s="26"/>
      <c r="G39" s="26"/>
      <c r="H39" s="18"/>
      <c r="I39" s="18"/>
      <c r="J39" s="18"/>
      <c r="K39" s="18"/>
      <c r="L39" s="18"/>
      <c r="M39" s="18"/>
      <c r="N39" s="18"/>
    </row>
    <row r="52" ht="12.75">
      <c r="D52">
        <f>D51*105%</f>
        <v>0</v>
      </c>
    </row>
  </sheetData>
  <sheetProtection selectLockedCells="1" selectUnlockedCells="1"/>
  <mergeCells count="1">
    <mergeCell ref="J32:K32"/>
  </mergeCells>
  <printOptions/>
  <pageMargins left="0.4722222222222222" right="0.39375" top="0.7875" bottom="0.39375" header="0.5118055555555555" footer="0.5118055555555555"/>
  <pageSetup horizontalDpi="300" verticalDpi="300" orientation="landscape" paperSize="5" scale="8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V52"/>
  <sheetViews>
    <sheetView view="pageBreakPreview" zoomScaleSheetLayoutView="100" workbookViewId="0" topLeftCell="A22">
      <selection activeCell="C40" sqref="C40"/>
    </sheetView>
  </sheetViews>
  <sheetFormatPr defaultColWidth="10.28125" defaultRowHeight="12.75"/>
  <cols>
    <col min="1" max="1" width="43.7109375" style="0" customWidth="1"/>
    <col min="2" max="2" width="9.7109375" style="0" customWidth="1"/>
    <col min="3" max="3" width="10.28125" style="0" customWidth="1"/>
    <col min="4" max="4" width="11.57421875" style="0" customWidth="1"/>
    <col min="5" max="7" width="12.00390625" style="0" customWidth="1"/>
    <col min="8" max="8" width="11.8515625" style="0" customWidth="1"/>
    <col min="9" max="9" width="12.00390625" style="0" customWidth="1"/>
    <col min="10" max="10" width="11.8515625" style="0" customWidth="1"/>
    <col min="11" max="11" width="12.00390625" style="0" customWidth="1"/>
    <col min="12" max="12" width="13.00390625" style="0" customWidth="1"/>
    <col min="13" max="13" width="12.57421875" style="0" customWidth="1"/>
    <col min="14" max="14" width="13.00390625" style="0" customWidth="1"/>
    <col min="15" max="16384" width="11.00390625" style="0" customWidth="1"/>
  </cols>
  <sheetData>
    <row r="7" ht="12.75" customHeight="1"/>
    <row r="8" spans="1:14" s="11" customFormat="1" ht="15" customHeight="1">
      <c r="A8" s="8" t="s">
        <v>8</v>
      </c>
      <c r="B8" s="8" t="s">
        <v>9</v>
      </c>
      <c r="C8" s="9" t="s">
        <v>10</v>
      </c>
      <c r="D8" s="10" t="s">
        <v>66</v>
      </c>
      <c r="E8" s="10" t="s">
        <v>12</v>
      </c>
      <c r="F8" s="10" t="s">
        <v>13</v>
      </c>
      <c r="G8" s="10" t="s">
        <v>67</v>
      </c>
      <c r="H8" s="10" t="s">
        <v>68</v>
      </c>
      <c r="I8" s="10" t="s">
        <v>69</v>
      </c>
      <c r="J8" s="10" t="s">
        <v>17</v>
      </c>
      <c r="K8" s="10" t="s">
        <v>70</v>
      </c>
      <c r="L8" s="10" t="s">
        <v>71</v>
      </c>
      <c r="M8" s="10" t="s">
        <v>20</v>
      </c>
      <c r="N8" s="10" t="s">
        <v>21</v>
      </c>
    </row>
    <row r="9" spans="1:14" s="11" customFormat="1" ht="15" customHeight="1">
      <c r="A9" s="12"/>
      <c r="B9" s="13" t="s">
        <v>22</v>
      </c>
      <c r="C9" s="14"/>
      <c r="D9" s="15" t="s">
        <v>23</v>
      </c>
      <c r="E9" s="15" t="s">
        <v>24</v>
      </c>
      <c r="F9" s="15" t="s">
        <v>25</v>
      </c>
      <c r="G9" s="15" t="s">
        <v>26</v>
      </c>
      <c r="H9" s="15" t="s">
        <v>27</v>
      </c>
      <c r="I9" s="15" t="s">
        <v>28</v>
      </c>
      <c r="J9" s="15" t="s">
        <v>29</v>
      </c>
      <c r="K9" s="15" t="s">
        <v>30</v>
      </c>
      <c r="L9" s="15" t="s">
        <v>31</v>
      </c>
      <c r="M9" s="15" t="s">
        <v>32</v>
      </c>
      <c r="N9" s="15" t="s">
        <v>33</v>
      </c>
    </row>
    <row r="10" spans="1:14" ht="15" customHeight="1">
      <c r="A10" s="15" t="s">
        <v>72</v>
      </c>
      <c r="B10" s="16">
        <v>4.5</v>
      </c>
      <c r="C10" s="16">
        <f aca="true" t="shared" si="0" ref="C10:C39">$C$40*B10</f>
        <v>52231.5</v>
      </c>
      <c r="D10" s="16">
        <f aca="true" t="shared" si="1" ref="D10:D42">(C10*21%)+C10</f>
        <v>63200.115</v>
      </c>
      <c r="E10" s="16">
        <f aca="true" t="shared" si="2" ref="E10:E42">(C10*23%)+C10</f>
        <v>64244.745</v>
      </c>
      <c r="F10" s="16">
        <f aca="true" t="shared" si="3" ref="F10:F42">(C10*33%)+C10</f>
        <v>69467.895</v>
      </c>
      <c r="G10" s="16">
        <f aca="true" t="shared" si="4" ref="G10:G42">(C10*43%)+C10</f>
        <v>74691.045</v>
      </c>
      <c r="H10" s="16">
        <f aca="true" t="shared" si="5" ref="H10:H42">(C10*54%)+C10</f>
        <v>80436.51000000001</v>
      </c>
      <c r="I10" s="16">
        <f aca="true" t="shared" si="6" ref="I10:I42">(C10*64%)+C10</f>
        <v>85659.66</v>
      </c>
      <c r="J10" s="16">
        <f aca="true" t="shared" si="7" ref="J10:J42">(C10*74%)+C10</f>
        <v>90882.81</v>
      </c>
      <c r="K10" s="16">
        <f aca="true" t="shared" si="8" ref="K10:K42">(C10*84%)+C10</f>
        <v>96105.95999999999</v>
      </c>
      <c r="L10" s="16">
        <f aca="true" t="shared" si="9" ref="L10:L42">(C10*105%)+C10</f>
        <v>107074.57500000001</v>
      </c>
      <c r="M10" s="16">
        <f aca="true" t="shared" si="10" ref="M10:M42">(C10*115%)+C10</f>
        <v>112297.725</v>
      </c>
      <c r="N10" s="16">
        <f aca="true" t="shared" si="11" ref="N10:N42">(C10*125%)+C10</f>
        <v>117520.875</v>
      </c>
    </row>
    <row r="11" spans="1:14" ht="15" customHeight="1">
      <c r="A11" s="15" t="s">
        <v>73</v>
      </c>
      <c r="B11" s="16">
        <v>4.2</v>
      </c>
      <c r="C11" s="16">
        <f t="shared" si="0"/>
        <v>48749.4</v>
      </c>
      <c r="D11" s="16">
        <f t="shared" si="1"/>
        <v>58986.774000000005</v>
      </c>
      <c r="E11" s="16">
        <f t="shared" si="2"/>
        <v>59961.762</v>
      </c>
      <c r="F11" s="16">
        <f t="shared" si="3"/>
        <v>64836.702000000005</v>
      </c>
      <c r="G11" s="16">
        <f t="shared" si="4"/>
        <v>69711.642</v>
      </c>
      <c r="H11" s="16">
        <f t="shared" si="5"/>
        <v>75074.076</v>
      </c>
      <c r="I11" s="16">
        <f t="shared" si="6"/>
        <v>79949.016</v>
      </c>
      <c r="J11" s="16">
        <f t="shared" si="7"/>
        <v>84823.956</v>
      </c>
      <c r="K11" s="16">
        <f t="shared" si="8"/>
        <v>89698.89600000001</v>
      </c>
      <c r="L11" s="16">
        <f t="shared" si="9"/>
        <v>99936.27</v>
      </c>
      <c r="M11" s="16">
        <f t="shared" si="10"/>
        <v>104811.20999999999</v>
      </c>
      <c r="N11" s="16">
        <f t="shared" si="11"/>
        <v>109686.15</v>
      </c>
    </row>
    <row r="12" spans="1:14" ht="15" customHeight="1">
      <c r="A12" s="15" t="s">
        <v>74</v>
      </c>
      <c r="B12" s="16">
        <v>4.08</v>
      </c>
      <c r="C12" s="16">
        <f t="shared" si="0"/>
        <v>47356.56</v>
      </c>
      <c r="D12" s="16">
        <f t="shared" si="1"/>
        <v>57301.4376</v>
      </c>
      <c r="E12" s="16">
        <f t="shared" si="2"/>
        <v>58248.568799999994</v>
      </c>
      <c r="F12" s="16">
        <f t="shared" si="3"/>
        <v>62984.224799999996</v>
      </c>
      <c r="G12" s="16">
        <f t="shared" si="4"/>
        <v>67719.8808</v>
      </c>
      <c r="H12" s="16">
        <f t="shared" si="5"/>
        <v>72929.1024</v>
      </c>
      <c r="I12" s="16">
        <f t="shared" si="6"/>
        <v>77664.75839999999</v>
      </c>
      <c r="J12" s="16">
        <f t="shared" si="7"/>
        <v>82400.4144</v>
      </c>
      <c r="K12" s="16">
        <f t="shared" si="8"/>
        <v>87136.0704</v>
      </c>
      <c r="L12" s="16">
        <f t="shared" si="9"/>
        <v>97080.948</v>
      </c>
      <c r="M12" s="16">
        <f t="shared" si="10"/>
        <v>101816.60399999999</v>
      </c>
      <c r="N12" s="16">
        <f t="shared" si="11"/>
        <v>106552.26</v>
      </c>
    </row>
    <row r="13" spans="1:14" ht="15" customHeight="1">
      <c r="A13" s="15" t="s">
        <v>75</v>
      </c>
      <c r="B13" s="16">
        <v>3.96</v>
      </c>
      <c r="C13" s="16">
        <f t="shared" si="0"/>
        <v>45963.72</v>
      </c>
      <c r="D13" s="16">
        <f t="shared" si="1"/>
        <v>55616.101200000005</v>
      </c>
      <c r="E13" s="16">
        <f t="shared" si="2"/>
        <v>56535.3756</v>
      </c>
      <c r="F13" s="16">
        <f t="shared" si="3"/>
        <v>61131.7476</v>
      </c>
      <c r="G13" s="16">
        <f t="shared" si="4"/>
        <v>65728.1196</v>
      </c>
      <c r="H13" s="16">
        <f t="shared" si="5"/>
        <v>70784.1288</v>
      </c>
      <c r="I13" s="16">
        <f t="shared" si="6"/>
        <v>75380.50080000001</v>
      </c>
      <c r="J13" s="16">
        <f t="shared" si="7"/>
        <v>79976.87280000001</v>
      </c>
      <c r="K13" s="16">
        <f t="shared" si="8"/>
        <v>84573.2448</v>
      </c>
      <c r="L13" s="16">
        <f t="shared" si="9"/>
        <v>94225.626</v>
      </c>
      <c r="M13" s="16">
        <f t="shared" si="10"/>
        <v>98821.99799999999</v>
      </c>
      <c r="N13" s="16">
        <f t="shared" si="11"/>
        <v>103418.37</v>
      </c>
    </row>
    <row r="14" spans="1:14" ht="15" customHeight="1">
      <c r="A14" s="15" t="s">
        <v>76</v>
      </c>
      <c r="B14" s="16">
        <v>3.6</v>
      </c>
      <c r="C14" s="16">
        <f t="shared" si="0"/>
        <v>41785.200000000004</v>
      </c>
      <c r="D14" s="16">
        <f t="shared" si="1"/>
        <v>50560.092000000004</v>
      </c>
      <c r="E14" s="16">
        <f t="shared" si="2"/>
        <v>51395.796</v>
      </c>
      <c r="F14" s="16">
        <f t="shared" si="3"/>
        <v>55574.316000000006</v>
      </c>
      <c r="G14" s="16">
        <f t="shared" si="4"/>
        <v>59752.83600000001</v>
      </c>
      <c r="H14" s="16">
        <f t="shared" si="5"/>
        <v>64349.20800000001</v>
      </c>
      <c r="I14" s="16">
        <f t="shared" si="6"/>
        <v>68527.728</v>
      </c>
      <c r="J14" s="16">
        <f t="shared" si="7"/>
        <v>72706.248</v>
      </c>
      <c r="K14" s="16">
        <f t="shared" si="8"/>
        <v>76884.76800000001</v>
      </c>
      <c r="L14" s="16">
        <f t="shared" si="9"/>
        <v>85659.66</v>
      </c>
      <c r="M14" s="16">
        <f t="shared" si="10"/>
        <v>89838.18000000001</v>
      </c>
      <c r="N14" s="16">
        <f t="shared" si="11"/>
        <v>94016.70000000001</v>
      </c>
    </row>
    <row r="15" spans="1:14" ht="15" customHeight="1">
      <c r="A15" s="15" t="s">
        <v>77</v>
      </c>
      <c r="B15" s="16">
        <v>3</v>
      </c>
      <c r="C15" s="16">
        <f t="shared" si="0"/>
        <v>34821</v>
      </c>
      <c r="D15" s="16">
        <f t="shared" si="1"/>
        <v>42133.41</v>
      </c>
      <c r="E15" s="16">
        <f t="shared" si="2"/>
        <v>42829.83</v>
      </c>
      <c r="F15" s="16">
        <f t="shared" si="3"/>
        <v>46311.93</v>
      </c>
      <c r="G15" s="16">
        <f t="shared" si="4"/>
        <v>49794.03</v>
      </c>
      <c r="H15" s="16">
        <f t="shared" si="5"/>
        <v>53624.34</v>
      </c>
      <c r="I15" s="16">
        <f t="shared" si="6"/>
        <v>57106.44</v>
      </c>
      <c r="J15" s="16">
        <f t="shared" si="7"/>
        <v>60588.54</v>
      </c>
      <c r="K15" s="16">
        <f t="shared" si="8"/>
        <v>64070.64</v>
      </c>
      <c r="L15" s="16">
        <f t="shared" si="9"/>
        <v>71383.05</v>
      </c>
      <c r="M15" s="16">
        <f t="shared" si="10"/>
        <v>74865.15</v>
      </c>
      <c r="N15" s="16">
        <f t="shared" si="11"/>
        <v>78347.25</v>
      </c>
    </row>
    <row r="16" spans="1:14" ht="15" customHeight="1">
      <c r="A16" s="15" t="s">
        <v>78</v>
      </c>
      <c r="B16" s="16">
        <v>2.82</v>
      </c>
      <c r="C16" s="16">
        <f t="shared" si="0"/>
        <v>32731.739999999998</v>
      </c>
      <c r="D16" s="16">
        <f t="shared" si="1"/>
        <v>39605.405399999996</v>
      </c>
      <c r="E16" s="16">
        <f t="shared" si="2"/>
        <v>40260.040199999996</v>
      </c>
      <c r="F16" s="16">
        <f t="shared" si="3"/>
        <v>43533.2142</v>
      </c>
      <c r="G16" s="16">
        <f t="shared" si="4"/>
        <v>46806.3882</v>
      </c>
      <c r="H16" s="16">
        <f t="shared" si="5"/>
        <v>50406.8796</v>
      </c>
      <c r="I16" s="16">
        <f t="shared" si="6"/>
        <v>53680.0536</v>
      </c>
      <c r="J16" s="16">
        <f t="shared" si="7"/>
        <v>56953.2276</v>
      </c>
      <c r="K16" s="16">
        <f t="shared" si="8"/>
        <v>60226.4016</v>
      </c>
      <c r="L16" s="16">
        <f t="shared" si="9"/>
        <v>67100.067</v>
      </c>
      <c r="M16" s="16">
        <f t="shared" si="10"/>
        <v>70373.241</v>
      </c>
      <c r="N16" s="16">
        <f t="shared" si="11"/>
        <v>73646.415</v>
      </c>
    </row>
    <row r="17" spans="1:14" ht="15" customHeight="1">
      <c r="A17" s="15" t="s">
        <v>79</v>
      </c>
      <c r="B17" s="16">
        <v>2.69</v>
      </c>
      <c r="C17" s="16">
        <f t="shared" si="0"/>
        <v>31222.829999999998</v>
      </c>
      <c r="D17" s="16">
        <f t="shared" si="1"/>
        <v>37779.624299999996</v>
      </c>
      <c r="E17" s="16">
        <f t="shared" si="2"/>
        <v>38404.0809</v>
      </c>
      <c r="F17" s="16">
        <f t="shared" si="3"/>
        <v>41526.3639</v>
      </c>
      <c r="G17" s="16">
        <f t="shared" si="4"/>
        <v>44648.6469</v>
      </c>
      <c r="H17" s="16">
        <f t="shared" si="5"/>
        <v>48083.1582</v>
      </c>
      <c r="I17" s="16">
        <f t="shared" si="6"/>
        <v>51205.4412</v>
      </c>
      <c r="J17" s="16">
        <f t="shared" si="7"/>
        <v>54327.7242</v>
      </c>
      <c r="K17" s="16">
        <f t="shared" si="8"/>
        <v>57450.00719999999</v>
      </c>
      <c r="L17" s="16">
        <f t="shared" si="9"/>
        <v>64006.8015</v>
      </c>
      <c r="M17" s="16">
        <f t="shared" si="10"/>
        <v>67129.0845</v>
      </c>
      <c r="N17" s="16">
        <f t="shared" si="11"/>
        <v>70251.3675</v>
      </c>
    </row>
    <row r="18" spans="1:14" ht="15" customHeight="1">
      <c r="A18" s="15" t="s">
        <v>80</v>
      </c>
      <c r="B18" s="16">
        <v>2.6</v>
      </c>
      <c r="C18" s="16">
        <f t="shared" si="0"/>
        <v>30178.2</v>
      </c>
      <c r="D18" s="16">
        <f t="shared" si="1"/>
        <v>36515.622</v>
      </c>
      <c r="E18" s="16">
        <f t="shared" si="2"/>
        <v>37119.186</v>
      </c>
      <c r="F18" s="16">
        <f t="shared" si="3"/>
        <v>40137.006</v>
      </c>
      <c r="G18" s="16">
        <f t="shared" si="4"/>
        <v>43154.826</v>
      </c>
      <c r="H18" s="16">
        <f t="shared" si="5"/>
        <v>46474.428</v>
      </c>
      <c r="I18" s="16">
        <f t="shared" si="6"/>
        <v>49492.24800000001</v>
      </c>
      <c r="J18" s="16">
        <f t="shared" si="7"/>
        <v>52510.068</v>
      </c>
      <c r="K18" s="16">
        <f t="shared" si="8"/>
        <v>55527.888</v>
      </c>
      <c r="L18" s="16">
        <f t="shared" si="9"/>
        <v>61865.31</v>
      </c>
      <c r="M18" s="16">
        <f t="shared" si="10"/>
        <v>64883.130000000005</v>
      </c>
      <c r="N18" s="16">
        <f t="shared" si="11"/>
        <v>67900.95</v>
      </c>
    </row>
    <row r="19" spans="1:14" ht="15" customHeight="1">
      <c r="A19" s="15" t="s">
        <v>81</v>
      </c>
      <c r="B19" s="16">
        <v>3</v>
      </c>
      <c r="C19" s="16">
        <f t="shared" si="0"/>
        <v>34821</v>
      </c>
      <c r="D19" s="16">
        <f t="shared" si="1"/>
        <v>42133.41</v>
      </c>
      <c r="E19" s="16">
        <f t="shared" si="2"/>
        <v>42829.83</v>
      </c>
      <c r="F19" s="16">
        <f t="shared" si="3"/>
        <v>46311.93</v>
      </c>
      <c r="G19" s="16">
        <f t="shared" si="4"/>
        <v>49794.03</v>
      </c>
      <c r="H19" s="16">
        <f t="shared" si="5"/>
        <v>53624.34</v>
      </c>
      <c r="I19" s="16">
        <f t="shared" si="6"/>
        <v>57106.44</v>
      </c>
      <c r="J19" s="16">
        <f t="shared" si="7"/>
        <v>60588.54</v>
      </c>
      <c r="K19" s="16">
        <f t="shared" si="8"/>
        <v>64070.64</v>
      </c>
      <c r="L19" s="16">
        <f t="shared" si="9"/>
        <v>71383.05</v>
      </c>
      <c r="M19" s="16">
        <f t="shared" si="10"/>
        <v>74865.15</v>
      </c>
      <c r="N19" s="16">
        <f t="shared" si="11"/>
        <v>78347.25</v>
      </c>
    </row>
    <row r="20" spans="1:14" ht="15" customHeight="1">
      <c r="A20" s="15" t="s">
        <v>82</v>
      </c>
      <c r="B20" s="16">
        <v>3</v>
      </c>
      <c r="C20" s="16">
        <f t="shared" si="0"/>
        <v>34821</v>
      </c>
      <c r="D20" s="16">
        <f t="shared" si="1"/>
        <v>42133.41</v>
      </c>
      <c r="E20" s="16">
        <f t="shared" si="2"/>
        <v>42829.83</v>
      </c>
      <c r="F20" s="16">
        <f t="shared" si="3"/>
        <v>46311.93</v>
      </c>
      <c r="G20" s="16">
        <f t="shared" si="4"/>
        <v>49794.03</v>
      </c>
      <c r="H20" s="16">
        <f t="shared" si="5"/>
        <v>53624.34</v>
      </c>
      <c r="I20" s="16">
        <f t="shared" si="6"/>
        <v>57106.44</v>
      </c>
      <c r="J20" s="16">
        <f t="shared" si="7"/>
        <v>60588.54</v>
      </c>
      <c r="K20" s="16">
        <f t="shared" si="8"/>
        <v>64070.64</v>
      </c>
      <c r="L20" s="16">
        <f t="shared" si="9"/>
        <v>71383.05</v>
      </c>
      <c r="M20" s="16">
        <f t="shared" si="10"/>
        <v>74865.15</v>
      </c>
      <c r="N20" s="16">
        <f t="shared" si="11"/>
        <v>78347.25</v>
      </c>
    </row>
    <row r="21" spans="1:14" ht="15" customHeight="1">
      <c r="A21" s="15" t="s">
        <v>83</v>
      </c>
      <c r="B21" s="16">
        <v>2.7</v>
      </c>
      <c r="C21" s="16">
        <f t="shared" si="0"/>
        <v>31338.9</v>
      </c>
      <c r="D21" s="16">
        <f t="shared" si="1"/>
        <v>37920.069</v>
      </c>
      <c r="E21" s="16">
        <f t="shared" si="2"/>
        <v>38546.847</v>
      </c>
      <c r="F21" s="16">
        <f t="shared" si="3"/>
        <v>41680.737</v>
      </c>
      <c r="G21" s="16">
        <f t="shared" si="4"/>
        <v>44814.627</v>
      </c>
      <c r="H21" s="16">
        <f t="shared" si="5"/>
        <v>48261.906</v>
      </c>
      <c r="I21" s="16">
        <f t="shared" si="6"/>
        <v>51395.796</v>
      </c>
      <c r="J21" s="16">
        <f t="shared" si="7"/>
        <v>54529.686</v>
      </c>
      <c r="K21" s="16">
        <f t="shared" si="8"/>
        <v>57663.576</v>
      </c>
      <c r="L21" s="16">
        <f t="shared" si="9"/>
        <v>64244.745</v>
      </c>
      <c r="M21" s="16">
        <f t="shared" si="10"/>
        <v>67378.63500000001</v>
      </c>
      <c r="N21" s="16">
        <f t="shared" si="11"/>
        <v>70512.525</v>
      </c>
    </row>
    <row r="22" spans="1:14" ht="15" customHeight="1">
      <c r="A22" s="15" t="s">
        <v>84</v>
      </c>
      <c r="B22" s="16">
        <v>2.4</v>
      </c>
      <c r="C22" s="16">
        <f t="shared" si="0"/>
        <v>27856.8</v>
      </c>
      <c r="D22" s="16">
        <f t="shared" si="1"/>
        <v>33706.728</v>
      </c>
      <c r="E22" s="16">
        <f t="shared" si="2"/>
        <v>34263.864</v>
      </c>
      <c r="F22" s="16">
        <f t="shared" si="3"/>
        <v>37049.544</v>
      </c>
      <c r="G22" s="16">
        <f t="shared" si="4"/>
        <v>39835.224</v>
      </c>
      <c r="H22" s="16">
        <f t="shared" si="5"/>
        <v>42899.472</v>
      </c>
      <c r="I22" s="16">
        <f t="shared" si="6"/>
        <v>45685.152</v>
      </c>
      <c r="J22" s="16">
        <f t="shared" si="7"/>
        <v>48470.831999999995</v>
      </c>
      <c r="K22" s="16">
        <f t="shared" si="8"/>
        <v>51256.512</v>
      </c>
      <c r="L22" s="16">
        <f t="shared" si="9"/>
        <v>57106.44</v>
      </c>
      <c r="M22" s="16">
        <f t="shared" si="10"/>
        <v>59892.119999999995</v>
      </c>
      <c r="N22" s="16">
        <f t="shared" si="11"/>
        <v>62677.8</v>
      </c>
    </row>
    <row r="23" spans="1:14" ht="15" customHeight="1">
      <c r="A23" s="15" t="s">
        <v>85</v>
      </c>
      <c r="B23" s="16">
        <v>2.28</v>
      </c>
      <c r="C23" s="16">
        <f t="shared" si="0"/>
        <v>26463.96</v>
      </c>
      <c r="D23" s="16">
        <f t="shared" si="1"/>
        <v>32021.3916</v>
      </c>
      <c r="E23" s="16">
        <f t="shared" si="2"/>
        <v>32550.6708</v>
      </c>
      <c r="F23" s="16">
        <f t="shared" si="3"/>
        <v>35197.0668</v>
      </c>
      <c r="G23" s="16">
        <f t="shared" si="4"/>
        <v>37843.4628</v>
      </c>
      <c r="H23" s="16">
        <f t="shared" si="5"/>
        <v>40754.4984</v>
      </c>
      <c r="I23" s="16">
        <f t="shared" si="6"/>
        <v>43400.8944</v>
      </c>
      <c r="J23" s="16">
        <f t="shared" si="7"/>
        <v>46047.2904</v>
      </c>
      <c r="K23" s="16">
        <f t="shared" si="8"/>
        <v>48693.6864</v>
      </c>
      <c r="L23" s="16">
        <f t="shared" si="9"/>
        <v>54251.118</v>
      </c>
      <c r="M23" s="16">
        <f t="shared" si="10"/>
        <v>56897.513999999996</v>
      </c>
      <c r="N23" s="16">
        <f t="shared" si="11"/>
        <v>59543.909999999996</v>
      </c>
    </row>
    <row r="24" spans="1:14" ht="15" customHeight="1">
      <c r="A24" s="15" t="s">
        <v>86</v>
      </c>
      <c r="B24" s="16">
        <v>2.16</v>
      </c>
      <c r="C24" s="16">
        <f t="shared" si="0"/>
        <v>25071.120000000003</v>
      </c>
      <c r="D24" s="16">
        <f t="shared" si="1"/>
        <v>30336.055200000003</v>
      </c>
      <c r="E24" s="16">
        <f t="shared" si="2"/>
        <v>30837.477600000006</v>
      </c>
      <c r="F24" s="16">
        <f t="shared" si="3"/>
        <v>33344.58960000001</v>
      </c>
      <c r="G24" s="16">
        <f t="shared" si="4"/>
        <v>35851.7016</v>
      </c>
      <c r="H24" s="16">
        <f t="shared" si="5"/>
        <v>38609.52480000001</v>
      </c>
      <c r="I24" s="16">
        <f t="shared" si="6"/>
        <v>41116.63680000001</v>
      </c>
      <c r="J24" s="16">
        <f t="shared" si="7"/>
        <v>43623.7488</v>
      </c>
      <c r="K24" s="16">
        <f t="shared" si="8"/>
        <v>46130.86080000001</v>
      </c>
      <c r="L24" s="16">
        <f t="shared" si="9"/>
        <v>51395.796</v>
      </c>
      <c r="M24" s="16">
        <f t="shared" si="10"/>
        <v>53902.908</v>
      </c>
      <c r="N24" s="16">
        <f t="shared" si="11"/>
        <v>56410.020000000004</v>
      </c>
    </row>
    <row r="25" spans="1:14" ht="15" customHeight="1">
      <c r="A25" s="15" t="s">
        <v>87</v>
      </c>
      <c r="B25" s="16">
        <v>2.1</v>
      </c>
      <c r="C25" s="16">
        <f t="shared" si="0"/>
        <v>24374.7</v>
      </c>
      <c r="D25" s="16">
        <f t="shared" si="1"/>
        <v>29493.387000000002</v>
      </c>
      <c r="E25" s="16">
        <f t="shared" si="2"/>
        <v>29980.881</v>
      </c>
      <c r="F25" s="16">
        <f t="shared" si="3"/>
        <v>32418.351000000002</v>
      </c>
      <c r="G25" s="16">
        <f t="shared" si="4"/>
        <v>34855.821</v>
      </c>
      <c r="H25" s="16">
        <f t="shared" si="5"/>
        <v>37537.038</v>
      </c>
      <c r="I25" s="16">
        <f t="shared" si="6"/>
        <v>39974.508</v>
      </c>
      <c r="J25" s="16">
        <f t="shared" si="7"/>
        <v>42411.978</v>
      </c>
      <c r="K25" s="16">
        <f t="shared" si="8"/>
        <v>44849.448000000004</v>
      </c>
      <c r="L25" s="16">
        <f t="shared" si="9"/>
        <v>49968.135</v>
      </c>
      <c r="M25" s="16">
        <f t="shared" si="10"/>
        <v>52405.604999999996</v>
      </c>
      <c r="N25" s="16">
        <f t="shared" si="11"/>
        <v>54843.075</v>
      </c>
    </row>
    <row r="26" spans="1:14" ht="15" customHeight="1">
      <c r="A26" s="15" t="s">
        <v>88</v>
      </c>
      <c r="B26" s="16">
        <v>1.98</v>
      </c>
      <c r="C26" s="16">
        <f t="shared" si="0"/>
        <v>22981.86</v>
      </c>
      <c r="D26" s="16">
        <f t="shared" si="1"/>
        <v>27808.050600000002</v>
      </c>
      <c r="E26" s="16">
        <f t="shared" si="2"/>
        <v>28267.6878</v>
      </c>
      <c r="F26" s="16">
        <f t="shared" si="3"/>
        <v>30565.8738</v>
      </c>
      <c r="G26" s="16">
        <f t="shared" si="4"/>
        <v>32864.0598</v>
      </c>
      <c r="H26" s="16">
        <f t="shared" si="5"/>
        <v>35392.0644</v>
      </c>
      <c r="I26" s="16">
        <f t="shared" si="6"/>
        <v>37690.250400000004</v>
      </c>
      <c r="J26" s="16">
        <f t="shared" si="7"/>
        <v>39988.436400000006</v>
      </c>
      <c r="K26" s="16">
        <f t="shared" si="8"/>
        <v>42286.6224</v>
      </c>
      <c r="L26" s="16">
        <f t="shared" si="9"/>
        <v>47112.813</v>
      </c>
      <c r="M26" s="16">
        <f t="shared" si="10"/>
        <v>49410.998999999996</v>
      </c>
      <c r="N26" s="16">
        <f t="shared" si="11"/>
        <v>51709.185</v>
      </c>
    </row>
    <row r="27" spans="1:14" ht="15" customHeight="1">
      <c r="A27" s="15" t="s">
        <v>89</v>
      </c>
      <c r="B27" s="16">
        <v>1.92</v>
      </c>
      <c r="C27" s="16">
        <f t="shared" si="0"/>
        <v>22285.44</v>
      </c>
      <c r="D27" s="16">
        <f t="shared" si="1"/>
        <v>26965.3824</v>
      </c>
      <c r="E27" s="16">
        <f t="shared" si="2"/>
        <v>27411.0912</v>
      </c>
      <c r="F27" s="16">
        <f t="shared" si="3"/>
        <v>29639.635199999997</v>
      </c>
      <c r="G27" s="16">
        <f t="shared" si="4"/>
        <v>31868.1792</v>
      </c>
      <c r="H27" s="16">
        <f t="shared" si="5"/>
        <v>34319.5776</v>
      </c>
      <c r="I27" s="16">
        <f t="shared" si="6"/>
        <v>36548.1216</v>
      </c>
      <c r="J27" s="16">
        <f t="shared" si="7"/>
        <v>38776.66559999999</v>
      </c>
      <c r="K27" s="16">
        <f t="shared" si="8"/>
        <v>41005.2096</v>
      </c>
      <c r="L27" s="16">
        <f t="shared" si="9"/>
        <v>45685.152</v>
      </c>
      <c r="M27" s="16">
        <f t="shared" si="10"/>
        <v>47913.695999999996</v>
      </c>
      <c r="N27" s="16">
        <f t="shared" si="11"/>
        <v>50142.24</v>
      </c>
    </row>
    <row r="28" spans="1:14" ht="15" customHeight="1">
      <c r="A28" s="15" t="s">
        <v>90</v>
      </c>
      <c r="B28" s="16">
        <v>1.86</v>
      </c>
      <c r="C28" s="16">
        <f t="shared" si="0"/>
        <v>21589.02</v>
      </c>
      <c r="D28" s="16">
        <f t="shared" si="1"/>
        <v>26122.714200000002</v>
      </c>
      <c r="E28" s="16">
        <f t="shared" si="2"/>
        <v>26554.4946</v>
      </c>
      <c r="F28" s="16">
        <f t="shared" si="3"/>
        <v>28713.3966</v>
      </c>
      <c r="G28" s="16">
        <f t="shared" si="4"/>
        <v>30872.298600000002</v>
      </c>
      <c r="H28" s="16">
        <f t="shared" si="5"/>
        <v>33247.090800000005</v>
      </c>
      <c r="I28" s="16">
        <f t="shared" si="6"/>
        <v>35405.9928</v>
      </c>
      <c r="J28" s="16">
        <f t="shared" si="7"/>
        <v>37564.8948</v>
      </c>
      <c r="K28" s="16">
        <f t="shared" si="8"/>
        <v>39723.7968</v>
      </c>
      <c r="L28" s="16">
        <f t="shared" si="9"/>
        <v>44257.491</v>
      </c>
      <c r="M28" s="16">
        <f t="shared" si="10"/>
        <v>46416.393</v>
      </c>
      <c r="N28" s="16">
        <f t="shared" si="11"/>
        <v>48575.295</v>
      </c>
    </row>
    <row r="29" spans="1:14" ht="15" customHeight="1">
      <c r="A29" s="15" t="s">
        <v>91</v>
      </c>
      <c r="B29" s="16">
        <v>1.8</v>
      </c>
      <c r="C29" s="16">
        <f t="shared" si="0"/>
        <v>20892.600000000002</v>
      </c>
      <c r="D29" s="16">
        <f t="shared" si="1"/>
        <v>25280.046000000002</v>
      </c>
      <c r="E29" s="16">
        <f t="shared" si="2"/>
        <v>25697.898</v>
      </c>
      <c r="F29" s="16">
        <f t="shared" si="3"/>
        <v>27787.158000000003</v>
      </c>
      <c r="G29" s="16">
        <f t="shared" si="4"/>
        <v>29876.418000000005</v>
      </c>
      <c r="H29" s="16">
        <f t="shared" si="5"/>
        <v>32174.604000000007</v>
      </c>
      <c r="I29" s="16">
        <f t="shared" si="6"/>
        <v>34263.864</v>
      </c>
      <c r="J29" s="16">
        <f t="shared" si="7"/>
        <v>36353.124</v>
      </c>
      <c r="K29" s="16">
        <f t="shared" si="8"/>
        <v>38442.384000000005</v>
      </c>
      <c r="L29" s="16">
        <f t="shared" si="9"/>
        <v>42829.83</v>
      </c>
      <c r="M29" s="16">
        <f t="shared" si="10"/>
        <v>44919.090000000004</v>
      </c>
      <c r="N29" s="16">
        <f t="shared" si="11"/>
        <v>47008.350000000006</v>
      </c>
    </row>
    <row r="30" spans="1:14" ht="15" customHeight="1">
      <c r="A30" s="15" t="s">
        <v>92</v>
      </c>
      <c r="B30" s="16">
        <v>1.8</v>
      </c>
      <c r="C30" s="16">
        <f t="shared" si="0"/>
        <v>20892.600000000002</v>
      </c>
      <c r="D30" s="16">
        <f t="shared" si="1"/>
        <v>25280.046000000002</v>
      </c>
      <c r="E30" s="16">
        <f t="shared" si="2"/>
        <v>25697.898</v>
      </c>
      <c r="F30" s="16">
        <f t="shared" si="3"/>
        <v>27787.158000000003</v>
      </c>
      <c r="G30" s="16">
        <f t="shared" si="4"/>
        <v>29876.418000000005</v>
      </c>
      <c r="H30" s="16">
        <f t="shared" si="5"/>
        <v>32174.604000000007</v>
      </c>
      <c r="I30" s="16">
        <f t="shared" si="6"/>
        <v>34263.864</v>
      </c>
      <c r="J30" s="16">
        <f t="shared" si="7"/>
        <v>36353.124</v>
      </c>
      <c r="K30" s="16">
        <f t="shared" si="8"/>
        <v>38442.384000000005</v>
      </c>
      <c r="L30" s="16">
        <f t="shared" si="9"/>
        <v>42829.83</v>
      </c>
      <c r="M30" s="16">
        <f t="shared" si="10"/>
        <v>44919.090000000004</v>
      </c>
      <c r="N30" s="16">
        <f t="shared" si="11"/>
        <v>47008.350000000006</v>
      </c>
    </row>
    <row r="31" spans="1:14" ht="15" customHeight="1">
      <c r="A31" s="15" t="s">
        <v>93</v>
      </c>
      <c r="B31" s="16">
        <v>1.7</v>
      </c>
      <c r="C31" s="16">
        <f t="shared" si="0"/>
        <v>19731.899999999998</v>
      </c>
      <c r="D31" s="16">
        <f t="shared" si="1"/>
        <v>23875.599</v>
      </c>
      <c r="E31" s="16">
        <f t="shared" si="2"/>
        <v>24270.236999999997</v>
      </c>
      <c r="F31" s="16">
        <f t="shared" si="3"/>
        <v>26243.426999999996</v>
      </c>
      <c r="G31" s="16">
        <f t="shared" si="4"/>
        <v>28216.617</v>
      </c>
      <c r="H31" s="16">
        <f t="shared" si="5"/>
        <v>30387.125999999997</v>
      </c>
      <c r="I31" s="16">
        <f t="shared" si="6"/>
        <v>32360.316</v>
      </c>
      <c r="J31" s="16">
        <f t="shared" si="7"/>
        <v>34333.505999999994</v>
      </c>
      <c r="K31" s="16">
        <f t="shared" si="8"/>
        <v>36306.695999999996</v>
      </c>
      <c r="L31" s="16">
        <f t="shared" si="9"/>
        <v>40450.395</v>
      </c>
      <c r="M31" s="16">
        <f t="shared" si="10"/>
        <v>42423.58499999999</v>
      </c>
      <c r="N31" s="16">
        <f t="shared" si="11"/>
        <v>44396.774999999994</v>
      </c>
    </row>
    <row r="32" spans="1:14" ht="15" customHeight="1">
      <c r="A32" s="15" t="s">
        <v>94</v>
      </c>
      <c r="B32" s="16">
        <v>1.7</v>
      </c>
      <c r="C32" s="16">
        <f t="shared" si="0"/>
        <v>19731.899999999998</v>
      </c>
      <c r="D32" s="16">
        <f t="shared" si="1"/>
        <v>23875.599</v>
      </c>
      <c r="E32" s="16">
        <f t="shared" si="2"/>
        <v>24270.236999999997</v>
      </c>
      <c r="F32" s="16">
        <f t="shared" si="3"/>
        <v>26243.426999999996</v>
      </c>
      <c r="G32" s="16">
        <f t="shared" si="4"/>
        <v>28216.617</v>
      </c>
      <c r="H32" s="16">
        <f t="shared" si="5"/>
        <v>30387.125999999997</v>
      </c>
      <c r="I32" s="16">
        <f t="shared" si="6"/>
        <v>32360.316</v>
      </c>
      <c r="J32" s="16">
        <f t="shared" si="7"/>
        <v>34333.505999999994</v>
      </c>
      <c r="K32" s="16">
        <f t="shared" si="8"/>
        <v>36306.695999999996</v>
      </c>
      <c r="L32" s="16">
        <f t="shared" si="9"/>
        <v>40450.395</v>
      </c>
      <c r="M32" s="16">
        <f t="shared" si="10"/>
        <v>42423.58499999999</v>
      </c>
      <c r="N32" s="16">
        <f t="shared" si="11"/>
        <v>44396.774999999994</v>
      </c>
    </row>
    <row r="33" spans="1:14" ht="15" customHeight="1">
      <c r="A33" s="15" t="s">
        <v>95</v>
      </c>
      <c r="B33" s="16">
        <v>1.7</v>
      </c>
      <c r="C33" s="16">
        <f t="shared" si="0"/>
        <v>19731.899999999998</v>
      </c>
      <c r="D33" s="16">
        <f t="shared" si="1"/>
        <v>23875.599</v>
      </c>
      <c r="E33" s="16">
        <f t="shared" si="2"/>
        <v>24270.236999999997</v>
      </c>
      <c r="F33" s="16">
        <f t="shared" si="3"/>
        <v>26243.426999999996</v>
      </c>
      <c r="G33" s="16">
        <f t="shared" si="4"/>
        <v>28216.617</v>
      </c>
      <c r="H33" s="16">
        <f t="shared" si="5"/>
        <v>30387.125999999997</v>
      </c>
      <c r="I33" s="16">
        <f t="shared" si="6"/>
        <v>32360.316</v>
      </c>
      <c r="J33" s="16">
        <f t="shared" si="7"/>
        <v>34333.505999999994</v>
      </c>
      <c r="K33" s="16">
        <f t="shared" si="8"/>
        <v>36306.695999999996</v>
      </c>
      <c r="L33" s="16">
        <f t="shared" si="9"/>
        <v>40450.395</v>
      </c>
      <c r="M33" s="16">
        <f t="shared" si="10"/>
        <v>42423.58499999999</v>
      </c>
      <c r="N33" s="16">
        <f t="shared" si="11"/>
        <v>44396.774999999994</v>
      </c>
    </row>
    <row r="34" spans="1:14" ht="15" customHeight="1">
      <c r="A34" s="15" t="s">
        <v>96</v>
      </c>
      <c r="B34" s="16">
        <v>1.64</v>
      </c>
      <c r="C34" s="16">
        <f t="shared" si="0"/>
        <v>19035.48</v>
      </c>
      <c r="D34" s="16">
        <f t="shared" si="1"/>
        <v>23032.9308</v>
      </c>
      <c r="E34" s="16">
        <f t="shared" si="2"/>
        <v>23413.6404</v>
      </c>
      <c r="F34" s="16">
        <f t="shared" si="3"/>
        <v>25317.1884</v>
      </c>
      <c r="G34" s="16">
        <f t="shared" si="4"/>
        <v>27220.736399999998</v>
      </c>
      <c r="H34" s="16">
        <f t="shared" si="5"/>
        <v>29314.639199999998</v>
      </c>
      <c r="I34" s="16">
        <f t="shared" si="6"/>
        <v>31218.1872</v>
      </c>
      <c r="J34" s="16">
        <f t="shared" si="7"/>
        <v>33121.735199999996</v>
      </c>
      <c r="K34" s="16">
        <f t="shared" si="8"/>
        <v>35025.2832</v>
      </c>
      <c r="L34" s="16">
        <f t="shared" si="9"/>
        <v>39022.734</v>
      </c>
      <c r="M34" s="16">
        <f t="shared" si="10"/>
        <v>40926.28199999999</v>
      </c>
      <c r="N34" s="16">
        <f t="shared" si="11"/>
        <v>42829.83</v>
      </c>
    </row>
    <row r="35" spans="1:14" ht="15" customHeight="1">
      <c r="A35" s="15" t="s">
        <v>97</v>
      </c>
      <c r="B35" s="16">
        <v>1.38</v>
      </c>
      <c r="C35" s="16">
        <f t="shared" si="0"/>
        <v>16017.659999999998</v>
      </c>
      <c r="D35" s="16">
        <f t="shared" si="1"/>
        <v>19381.368599999998</v>
      </c>
      <c r="E35" s="16">
        <f t="shared" si="2"/>
        <v>19701.7218</v>
      </c>
      <c r="F35" s="16">
        <f t="shared" si="3"/>
        <v>21303.4878</v>
      </c>
      <c r="G35" s="16">
        <f t="shared" si="4"/>
        <v>22905.2538</v>
      </c>
      <c r="H35" s="16">
        <f t="shared" si="5"/>
        <v>24667.196399999997</v>
      </c>
      <c r="I35" s="16">
        <f t="shared" si="6"/>
        <v>26268.962399999997</v>
      </c>
      <c r="J35" s="16">
        <f t="shared" si="7"/>
        <v>27870.728399999996</v>
      </c>
      <c r="K35" s="16">
        <f t="shared" si="8"/>
        <v>29472.494399999996</v>
      </c>
      <c r="L35" s="16">
        <f t="shared" si="9"/>
        <v>32836.202999999994</v>
      </c>
      <c r="M35" s="16">
        <f t="shared" si="10"/>
        <v>34437.969</v>
      </c>
      <c r="N35" s="16">
        <f t="shared" si="11"/>
        <v>36039.73499999999</v>
      </c>
    </row>
    <row r="36" spans="1:14" ht="15" customHeight="1">
      <c r="A36" s="15" t="s">
        <v>98</v>
      </c>
      <c r="B36" s="16">
        <v>1.1</v>
      </c>
      <c r="C36" s="16">
        <f t="shared" si="0"/>
        <v>12767.7</v>
      </c>
      <c r="D36" s="16">
        <f t="shared" si="1"/>
        <v>15448.917000000001</v>
      </c>
      <c r="E36" s="16">
        <f t="shared" si="2"/>
        <v>15704.271</v>
      </c>
      <c r="F36" s="16">
        <f t="shared" si="3"/>
        <v>16981.041</v>
      </c>
      <c r="G36" s="16">
        <f t="shared" si="4"/>
        <v>18257.811</v>
      </c>
      <c r="H36" s="16">
        <f t="shared" si="5"/>
        <v>19662.258</v>
      </c>
      <c r="I36" s="16">
        <f t="shared" si="6"/>
        <v>20939.028000000002</v>
      </c>
      <c r="J36" s="16">
        <f t="shared" si="7"/>
        <v>22215.798000000003</v>
      </c>
      <c r="K36" s="16">
        <f t="shared" si="8"/>
        <v>23492.568</v>
      </c>
      <c r="L36" s="16">
        <f t="shared" si="9"/>
        <v>26173.785000000003</v>
      </c>
      <c r="M36" s="16">
        <f t="shared" si="10"/>
        <v>27450.555</v>
      </c>
      <c r="N36" s="16">
        <f t="shared" si="11"/>
        <v>28727.325</v>
      </c>
    </row>
    <row r="37" spans="1:14" ht="25.5">
      <c r="A37" s="28" t="s">
        <v>99</v>
      </c>
      <c r="B37" s="29">
        <v>2.425</v>
      </c>
      <c r="C37" s="16">
        <f t="shared" si="0"/>
        <v>28146.975</v>
      </c>
      <c r="D37" s="16">
        <f t="shared" si="1"/>
        <v>34057.83975</v>
      </c>
      <c r="E37" s="16">
        <f t="shared" si="2"/>
        <v>34620.77925</v>
      </c>
      <c r="F37" s="16">
        <f t="shared" si="3"/>
        <v>37435.47675</v>
      </c>
      <c r="G37" s="16">
        <f t="shared" si="4"/>
        <v>40250.17425</v>
      </c>
      <c r="H37" s="16">
        <f t="shared" si="5"/>
        <v>43346.341499999995</v>
      </c>
      <c r="I37" s="16">
        <f t="shared" si="6"/>
        <v>46161.039</v>
      </c>
      <c r="J37" s="16">
        <f t="shared" si="7"/>
        <v>48975.7365</v>
      </c>
      <c r="K37" s="16">
        <f t="shared" si="8"/>
        <v>51790.433999999994</v>
      </c>
      <c r="L37" s="16">
        <f t="shared" si="9"/>
        <v>57701.29875</v>
      </c>
      <c r="M37" s="16">
        <f t="shared" si="10"/>
        <v>60515.99625</v>
      </c>
      <c r="N37" s="16">
        <f t="shared" si="11"/>
        <v>63330.69375</v>
      </c>
    </row>
    <row r="38" spans="1:14" ht="15" customHeight="1">
      <c r="A38" s="15" t="s">
        <v>100</v>
      </c>
      <c r="B38" s="16">
        <v>1.1</v>
      </c>
      <c r="C38" s="16">
        <f t="shared" si="0"/>
        <v>12767.7</v>
      </c>
      <c r="D38" s="16">
        <f t="shared" si="1"/>
        <v>15448.917000000001</v>
      </c>
      <c r="E38" s="30">
        <f t="shared" si="2"/>
        <v>15704.271</v>
      </c>
      <c r="F38" s="30">
        <f t="shared" si="3"/>
        <v>16981.041</v>
      </c>
      <c r="G38" s="30">
        <f t="shared" si="4"/>
        <v>18257.811</v>
      </c>
      <c r="H38" s="30">
        <f t="shared" si="5"/>
        <v>19662.258</v>
      </c>
      <c r="I38" s="30">
        <f t="shared" si="6"/>
        <v>20939.028000000002</v>
      </c>
      <c r="J38" s="30">
        <f t="shared" si="7"/>
        <v>22215.798000000003</v>
      </c>
      <c r="K38" s="30">
        <f t="shared" si="8"/>
        <v>23492.568</v>
      </c>
      <c r="L38" s="30">
        <f t="shared" si="9"/>
        <v>26173.785000000003</v>
      </c>
      <c r="M38" s="30">
        <f t="shared" si="10"/>
        <v>27450.555</v>
      </c>
      <c r="N38" s="30">
        <f t="shared" si="11"/>
        <v>28727.325</v>
      </c>
    </row>
    <row r="39" spans="1:14" ht="15" customHeight="1">
      <c r="A39" s="15" t="s">
        <v>101</v>
      </c>
      <c r="B39" s="16">
        <v>1.1</v>
      </c>
      <c r="C39" s="16">
        <f t="shared" si="0"/>
        <v>12767.7</v>
      </c>
      <c r="D39" s="16">
        <f t="shared" si="1"/>
        <v>15448.917000000001</v>
      </c>
      <c r="E39" s="16">
        <f t="shared" si="2"/>
        <v>15704.271</v>
      </c>
      <c r="F39" s="16">
        <f t="shared" si="3"/>
        <v>16981.041</v>
      </c>
      <c r="G39" s="16">
        <f t="shared" si="4"/>
        <v>18257.811</v>
      </c>
      <c r="H39" s="16">
        <f t="shared" si="5"/>
        <v>19662.258</v>
      </c>
      <c r="I39" s="16">
        <f t="shared" si="6"/>
        <v>20939.028000000002</v>
      </c>
      <c r="J39" s="16">
        <f t="shared" si="7"/>
        <v>22215.798000000003</v>
      </c>
      <c r="K39" s="16">
        <f t="shared" si="8"/>
        <v>23492.568</v>
      </c>
      <c r="L39" s="16">
        <f t="shared" si="9"/>
        <v>26173.785000000003</v>
      </c>
      <c r="M39" s="16">
        <f t="shared" si="10"/>
        <v>27450.555</v>
      </c>
      <c r="N39" s="16">
        <f t="shared" si="11"/>
        <v>28727.325</v>
      </c>
    </row>
    <row r="40" spans="1:14" ht="15" customHeight="1">
      <c r="A40" s="15" t="s">
        <v>102</v>
      </c>
      <c r="B40" s="16">
        <v>1</v>
      </c>
      <c r="C40" s="31">
        <v>11607</v>
      </c>
      <c r="D40" s="16">
        <f t="shared" si="1"/>
        <v>14044.47</v>
      </c>
      <c r="E40" s="30">
        <f t="shared" si="2"/>
        <v>14276.61</v>
      </c>
      <c r="F40" s="30">
        <f t="shared" si="3"/>
        <v>15437.310000000001</v>
      </c>
      <c r="G40" s="30">
        <f t="shared" si="4"/>
        <v>16598.010000000002</v>
      </c>
      <c r="H40" s="30">
        <f t="shared" si="5"/>
        <v>17874.78</v>
      </c>
      <c r="I40" s="30">
        <f t="shared" si="6"/>
        <v>19035.48</v>
      </c>
      <c r="J40" s="30">
        <f t="shared" si="7"/>
        <v>20196.18</v>
      </c>
      <c r="K40" s="30">
        <f t="shared" si="8"/>
        <v>21356.879999999997</v>
      </c>
      <c r="L40" s="30">
        <f t="shared" si="9"/>
        <v>23794.35</v>
      </c>
      <c r="M40" s="30">
        <f t="shared" si="10"/>
        <v>24955.05</v>
      </c>
      <c r="N40" s="30">
        <f t="shared" si="11"/>
        <v>26115.75</v>
      </c>
    </row>
    <row r="41" spans="1:14" ht="15" customHeight="1">
      <c r="A41" s="32" t="s">
        <v>103</v>
      </c>
      <c r="B41" s="16">
        <v>1.44</v>
      </c>
      <c r="C41" s="16">
        <f aca="true" t="shared" si="12" ref="C41:C42">$C$40*B41</f>
        <v>16714.079999999998</v>
      </c>
      <c r="D41" s="16">
        <f t="shared" si="1"/>
        <v>20224.036799999998</v>
      </c>
      <c r="E41" s="16">
        <f t="shared" si="2"/>
        <v>20558.318399999996</v>
      </c>
      <c r="F41" s="16">
        <f t="shared" si="3"/>
        <v>22229.7264</v>
      </c>
      <c r="G41" s="16">
        <f t="shared" si="4"/>
        <v>23901.134399999995</v>
      </c>
      <c r="H41" s="16">
        <f t="shared" si="5"/>
        <v>25739.6832</v>
      </c>
      <c r="I41" s="16">
        <f t="shared" si="6"/>
        <v>27411.091199999995</v>
      </c>
      <c r="J41" s="16">
        <f t="shared" si="7"/>
        <v>29082.4992</v>
      </c>
      <c r="K41" s="16">
        <f t="shared" si="8"/>
        <v>30753.907199999994</v>
      </c>
      <c r="L41" s="16">
        <f t="shared" si="9"/>
        <v>34263.864</v>
      </c>
      <c r="M41" s="16">
        <f t="shared" si="10"/>
        <v>35935.272</v>
      </c>
      <c r="N41" s="16">
        <f t="shared" si="11"/>
        <v>37606.67999999999</v>
      </c>
    </row>
    <row r="42" spans="1:256" s="21" customFormat="1" ht="15" customHeight="1">
      <c r="A42" s="15" t="s">
        <v>104</v>
      </c>
      <c r="B42" s="16">
        <v>1.1</v>
      </c>
      <c r="C42" s="16">
        <f t="shared" si="12"/>
        <v>12767.7</v>
      </c>
      <c r="D42" s="16">
        <f t="shared" si="1"/>
        <v>15448.917000000001</v>
      </c>
      <c r="E42" s="16">
        <f t="shared" si="2"/>
        <v>15704.271</v>
      </c>
      <c r="F42" s="16">
        <f t="shared" si="3"/>
        <v>16981.041</v>
      </c>
      <c r="G42" s="16">
        <f t="shared" si="4"/>
        <v>18257.811</v>
      </c>
      <c r="H42" s="16">
        <f t="shared" si="5"/>
        <v>19662.258</v>
      </c>
      <c r="I42" s="16">
        <f t="shared" si="6"/>
        <v>20939.028000000002</v>
      </c>
      <c r="J42" s="16">
        <f t="shared" si="7"/>
        <v>22215.798000000003</v>
      </c>
      <c r="K42" s="16">
        <f t="shared" si="8"/>
        <v>23492.568</v>
      </c>
      <c r="L42" s="16">
        <f t="shared" si="9"/>
        <v>26173.785000000003</v>
      </c>
      <c r="M42" s="16">
        <f t="shared" si="10"/>
        <v>27450.555</v>
      </c>
      <c r="N42" s="16">
        <f t="shared" si="11"/>
        <v>28727.325</v>
      </c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>
      <c r="D52">
        <f>D51*105%</f>
        <v>0</v>
      </c>
    </row>
  </sheetData>
  <sheetProtection selectLockedCells="1" selectUnlockedCells="1"/>
  <printOptions horizontalCentered="1" verticalCentered="1"/>
  <pageMargins left="0.4722222222222222" right="0.5902777777777778" top="0.39375" bottom="0.39375" header="0.5118055555555555" footer="0.5118055555555555"/>
  <pageSetup horizontalDpi="300" verticalDpi="300" orientation="landscape" paperSize="5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N48"/>
  <sheetViews>
    <sheetView tabSelected="1" view="pageBreakPreview" zoomScaleSheetLayoutView="100" workbookViewId="0" topLeftCell="B37">
      <selection activeCell="H56" sqref="H56"/>
    </sheetView>
  </sheetViews>
  <sheetFormatPr defaultColWidth="10.28125" defaultRowHeight="12.75"/>
  <cols>
    <col min="1" max="1" width="44.00390625" style="0" customWidth="1"/>
    <col min="2" max="2" width="8.421875" style="0" customWidth="1"/>
    <col min="3" max="3" width="10.28125" style="0" customWidth="1"/>
    <col min="4" max="4" width="11.57421875" style="0" customWidth="1"/>
    <col min="5" max="7" width="12.00390625" style="0" customWidth="1"/>
    <col min="8" max="8" width="11.8515625" style="0" customWidth="1"/>
    <col min="9" max="9" width="12.00390625" style="0" customWidth="1"/>
    <col min="10" max="10" width="11.8515625" style="0" customWidth="1"/>
    <col min="11" max="11" width="12.00390625" style="0" customWidth="1"/>
    <col min="12" max="12" width="16.140625" style="0" customWidth="1"/>
    <col min="13" max="13" width="12.57421875" style="0" customWidth="1"/>
    <col min="14" max="14" width="13.00390625" style="0" customWidth="1"/>
    <col min="15" max="16384" width="11.00390625" style="0" customWidth="1"/>
  </cols>
  <sheetData>
    <row r="8" spans="1:14" s="11" customFormat="1" ht="11.25" customHeight="1">
      <c r="A8" s="8" t="s">
        <v>8</v>
      </c>
      <c r="B8" s="8" t="s">
        <v>9</v>
      </c>
      <c r="C8" s="9" t="s">
        <v>10</v>
      </c>
      <c r="D8" s="34" t="s">
        <v>105</v>
      </c>
      <c r="E8" s="34" t="s">
        <v>12</v>
      </c>
      <c r="F8" s="34" t="s">
        <v>13</v>
      </c>
      <c r="G8" s="34" t="s">
        <v>67</v>
      </c>
      <c r="H8" s="34" t="s">
        <v>106</v>
      </c>
      <c r="I8" s="34" t="s">
        <v>107</v>
      </c>
      <c r="J8" s="34" t="s">
        <v>108</v>
      </c>
      <c r="K8" s="34" t="s">
        <v>109</v>
      </c>
      <c r="L8" s="34" t="s">
        <v>110</v>
      </c>
      <c r="M8" s="34" t="s">
        <v>111</v>
      </c>
      <c r="N8" s="35" t="s">
        <v>112</v>
      </c>
    </row>
    <row r="9" spans="1:14" s="11" customFormat="1" ht="11.25" customHeight="1">
      <c r="A9" s="12"/>
      <c r="B9" s="13" t="s">
        <v>22</v>
      </c>
      <c r="C9" s="14"/>
      <c r="D9" s="17" t="s">
        <v>23</v>
      </c>
      <c r="E9" s="17" t="s">
        <v>24</v>
      </c>
      <c r="F9" s="17" t="s">
        <v>25</v>
      </c>
      <c r="G9" s="17" t="s">
        <v>26</v>
      </c>
      <c r="H9" s="17" t="s">
        <v>27</v>
      </c>
      <c r="I9" s="17" t="s">
        <v>28</v>
      </c>
      <c r="J9" s="17" t="s">
        <v>29</v>
      </c>
      <c r="K9" s="17" t="s">
        <v>30</v>
      </c>
      <c r="L9" s="17" t="s">
        <v>31</v>
      </c>
      <c r="M9" s="17" t="s">
        <v>32</v>
      </c>
      <c r="N9" s="36" t="s">
        <v>33</v>
      </c>
    </row>
    <row r="10" spans="1:14" ht="11.25" customHeight="1">
      <c r="A10" s="15" t="s">
        <v>72</v>
      </c>
      <c r="B10" s="22">
        <v>4.5</v>
      </c>
      <c r="C10" s="22">
        <f aca="true" t="shared" si="0" ref="C10:C38">$C$39*B10</f>
        <v>52231.5</v>
      </c>
      <c r="D10" s="22">
        <f aca="true" t="shared" si="1" ref="D10:D43">(C10*21%)+C10</f>
        <v>63200.115</v>
      </c>
      <c r="E10" s="22">
        <f aca="true" t="shared" si="2" ref="E10:E43">(C10*23%)+C10</f>
        <v>64244.745</v>
      </c>
      <c r="F10" s="22">
        <f aca="true" t="shared" si="3" ref="F10:F43">(C10*33%)+C10</f>
        <v>69467.895</v>
      </c>
      <c r="G10" s="22">
        <f aca="true" t="shared" si="4" ref="G10:G43">(C10*43%)+C10</f>
        <v>74691.045</v>
      </c>
      <c r="H10" s="22">
        <f aca="true" t="shared" si="5" ref="H10:H43">(C10*54%)+C10</f>
        <v>80436.51000000001</v>
      </c>
      <c r="I10" s="22">
        <f aca="true" t="shared" si="6" ref="I10:I43">(C10*64%)+C10</f>
        <v>85659.66</v>
      </c>
      <c r="J10" s="22">
        <f aca="true" t="shared" si="7" ref="J10:J43">(C10*74%)+C10</f>
        <v>90882.81</v>
      </c>
      <c r="K10" s="22">
        <f aca="true" t="shared" si="8" ref="K10:K43">(C10*84%)+C10</f>
        <v>96105.95999999999</v>
      </c>
      <c r="L10" s="22">
        <f aca="true" t="shared" si="9" ref="L10:L43">(C10*105%)+C10</f>
        <v>107074.57500000001</v>
      </c>
      <c r="M10" s="22">
        <f aca="true" t="shared" si="10" ref="M10:M43">(C10*115%)+C10</f>
        <v>112297.725</v>
      </c>
      <c r="N10" s="22">
        <f aca="true" t="shared" si="11" ref="N10:N43">(C10*125%)+C10</f>
        <v>117520.875</v>
      </c>
    </row>
    <row r="11" spans="1:14" ht="11.25" customHeight="1">
      <c r="A11" s="15" t="s">
        <v>73</v>
      </c>
      <c r="B11" s="22">
        <v>4.2</v>
      </c>
      <c r="C11" s="22">
        <f t="shared" si="0"/>
        <v>48749.4</v>
      </c>
      <c r="D11" s="22">
        <f t="shared" si="1"/>
        <v>58986.774000000005</v>
      </c>
      <c r="E11" s="22">
        <f t="shared" si="2"/>
        <v>59961.762</v>
      </c>
      <c r="F11" s="22">
        <f t="shared" si="3"/>
        <v>64836.702000000005</v>
      </c>
      <c r="G11" s="22">
        <f t="shared" si="4"/>
        <v>69711.642</v>
      </c>
      <c r="H11" s="22">
        <f t="shared" si="5"/>
        <v>75074.076</v>
      </c>
      <c r="I11" s="22">
        <f t="shared" si="6"/>
        <v>79949.016</v>
      </c>
      <c r="J11" s="22">
        <f t="shared" si="7"/>
        <v>84823.956</v>
      </c>
      <c r="K11" s="22">
        <f t="shared" si="8"/>
        <v>89698.89600000001</v>
      </c>
      <c r="L11" s="22">
        <f t="shared" si="9"/>
        <v>99936.27</v>
      </c>
      <c r="M11" s="22">
        <f t="shared" si="10"/>
        <v>104811.20999999999</v>
      </c>
      <c r="N11" s="22">
        <f t="shared" si="11"/>
        <v>109686.15</v>
      </c>
    </row>
    <row r="12" spans="1:14" ht="11.25" customHeight="1">
      <c r="A12" s="15" t="s">
        <v>74</v>
      </c>
      <c r="B12" s="22">
        <v>4.08</v>
      </c>
      <c r="C12" s="22">
        <f t="shared" si="0"/>
        <v>47356.56</v>
      </c>
      <c r="D12" s="22">
        <f t="shared" si="1"/>
        <v>57301.4376</v>
      </c>
      <c r="E12" s="22">
        <f t="shared" si="2"/>
        <v>58248.568799999994</v>
      </c>
      <c r="F12" s="22">
        <f t="shared" si="3"/>
        <v>62984.224799999996</v>
      </c>
      <c r="G12" s="22">
        <f t="shared" si="4"/>
        <v>67719.8808</v>
      </c>
      <c r="H12" s="22">
        <f t="shared" si="5"/>
        <v>72929.1024</v>
      </c>
      <c r="I12" s="22">
        <f t="shared" si="6"/>
        <v>77664.75839999999</v>
      </c>
      <c r="J12" s="22">
        <f t="shared" si="7"/>
        <v>82400.4144</v>
      </c>
      <c r="K12" s="22">
        <f t="shared" si="8"/>
        <v>87136.0704</v>
      </c>
      <c r="L12" s="22">
        <f t="shared" si="9"/>
        <v>97080.948</v>
      </c>
      <c r="M12" s="22">
        <f t="shared" si="10"/>
        <v>101816.60399999999</v>
      </c>
      <c r="N12" s="22">
        <f t="shared" si="11"/>
        <v>106552.26</v>
      </c>
    </row>
    <row r="13" spans="1:14" ht="11.25" customHeight="1">
      <c r="A13" s="15" t="s">
        <v>75</v>
      </c>
      <c r="B13" s="22">
        <v>3.96</v>
      </c>
      <c r="C13" s="22">
        <f t="shared" si="0"/>
        <v>45963.72</v>
      </c>
      <c r="D13" s="22">
        <f t="shared" si="1"/>
        <v>55616.101200000005</v>
      </c>
      <c r="E13" s="22">
        <f t="shared" si="2"/>
        <v>56535.3756</v>
      </c>
      <c r="F13" s="22">
        <f t="shared" si="3"/>
        <v>61131.7476</v>
      </c>
      <c r="G13" s="22">
        <f t="shared" si="4"/>
        <v>65728.1196</v>
      </c>
      <c r="H13" s="22">
        <f t="shared" si="5"/>
        <v>70784.1288</v>
      </c>
      <c r="I13" s="22">
        <f t="shared" si="6"/>
        <v>75380.50080000001</v>
      </c>
      <c r="J13" s="22">
        <f t="shared" si="7"/>
        <v>79976.87280000001</v>
      </c>
      <c r="K13" s="22">
        <f t="shared" si="8"/>
        <v>84573.2448</v>
      </c>
      <c r="L13" s="22">
        <f t="shared" si="9"/>
        <v>94225.626</v>
      </c>
      <c r="M13" s="22">
        <f t="shared" si="10"/>
        <v>98821.99799999999</v>
      </c>
      <c r="N13" s="22">
        <f t="shared" si="11"/>
        <v>103418.37</v>
      </c>
    </row>
    <row r="14" spans="1:14" ht="11.25" customHeight="1">
      <c r="A14" s="15" t="s">
        <v>76</v>
      </c>
      <c r="B14" s="22">
        <v>3.6</v>
      </c>
      <c r="C14" s="22">
        <f t="shared" si="0"/>
        <v>41785.200000000004</v>
      </c>
      <c r="D14" s="22">
        <f t="shared" si="1"/>
        <v>50560.092000000004</v>
      </c>
      <c r="E14" s="22">
        <f t="shared" si="2"/>
        <v>51395.796</v>
      </c>
      <c r="F14" s="22">
        <f t="shared" si="3"/>
        <v>55574.316000000006</v>
      </c>
      <c r="G14" s="22">
        <f t="shared" si="4"/>
        <v>59752.83600000001</v>
      </c>
      <c r="H14" s="22">
        <f t="shared" si="5"/>
        <v>64349.20800000001</v>
      </c>
      <c r="I14" s="22">
        <f t="shared" si="6"/>
        <v>68527.728</v>
      </c>
      <c r="J14" s="22">
        <f t="shared" si="7"/>
        <v>72706.248</v>
      </c>
      <c r="K14" s="22">
        <f t="shared" si="8"/>
        <v>76884.76800000001</v>
      </c>
      <c r="L14" s="22">
        <f t="shared" si="9"/>
        <v>85659.66</v>
      </c>
      <c r="M14" s="22">
        <f t="shared" si="10"/>
        <v>89838.18000000001</v>
      </c>
      <c r="N14" s="22">
        <f t="shared" si="11"/>
        <v>94016.70000000001</v>
      </c>
    </row>
    <row r="15" spans="1:14" ht="11.25" customHeight="1">
      <c r="A15" s="15" t="s">
        <v>77</v>
      </c>
      <c r="B15" s="22">
        <v>3</v>
      </c>
      <c r="C15" s="22">
        <f t="shared" si="0"/>
        <v>34821</v>
      </c>
      <c r="D15" s="22">
        <f t="shared" si="1"/>
        <v>42133.41</v>
      </c>
      <c r="E15" s="22">
        <f t="shared" si="2"/>
        <v>42829.83</v>
      </c>
      <c r="F15" s="22">
        <f t="shared" si="3"/>
        <v>46311.93</v>
      </c>
      <c r="G15" s="22">
        <f t="shared" si="4"/>
        <v>49794.03</v>
      </c>
      <c r="H15" s="22">
        <f t="shared" si="5"/>
        <v>53624.34</v>
      </c>
      <c r="I15" s="22">
        <f t="shared" si="6"/>
        <v>57106.44</v>
      </c>
      <c r="J15" s="22">
        <f t="shared" si="7"/>
        <v>60588.54</v>
      </c>
      <c r="K15" s="22">
        <f t="shared" si="8"/>
        <v>64070.64</v>
      </c>
      <c r="L15" s="22">
        <f t="shared" si="9"/>
        <v>71383.05</v>
      </c>
      <c r="M15" s="22">
        <f t="shared" si="10"/>
        <v>74865.15</v>
      </c>
      <c r="N15" s="22">
        <f t="shared" si="11"/>
        <v>78347.25</v>
      </c>
    </row>
    <row r="16" spans="1:14" ht="11.25" customHeight="1">
      <c r="A16" s="15" t="s">
        <v>78</v>
      </c>
      <c r="B16" s="22">
        <v>2.82</v>
      </c>
      <c r="C16" s="22">
        <f t="shared" si="0"/>
        <v>32731.739999999998</v>
      </c>
      <c r="D16" s="22">
        <f t="shared" si="1"/>
        <v>39605.405399999996</v>
      </c>
      <c r="E16" s="22">
        <f t="shared" si="2"/>
        <v>40260.040199999996</v>
      </c>
      <c r="F16" s="22">
        <f t="shared" si="3"/>
        <v>43533.2142</v>
      </c>
      <c r="G16" s="22">
        <f t="shared" si="4"/>
        <v>46806.3882</v>
      </c>
      <c r="H16" s="22">
        <f t="shared" si="5"/>
        <v>50406.8796</v>
      </c>
      <c r="I16" s="22">
        <f t="shared" si="6"/>
        <v>53680.0536</v>
      </c>
      <c r="J16" s="22">
        <f t="shared" si="7"/>
        <v>56953.2276</v>
      </c>
      <c r="K16" s="22">
        <f t="shared" si="8"/>
        <v>60226.4016</v>
      </c>
      <c r="L16" s="22">
        <f t="shared" si="9"/>
        <v>67100.067</v>
      </c>
      <c r="M16" s="22">
        <f t="shared" si="10"/>
        <v>70373.241</v>
      </c>
      <c r="N16" s="22">
        <f t="shared" si="11"/>
        <v>73646.415</v>
      </c>
    </row>
    <row r="17" spans="1:14" ht="11.25" customHeight="1">
      <c r="A17" s="15" t="s">
        <v>79</v>
      </c>
      <c r="B17" s="22">
        <v>2.69</v>
      </c>
      <c r="C17" s="22">
        <f t="shared" si="0"/>
        <v>31222.829999999998</v>
      </c>
      <c r="D17" s="22">
        <f t="shared" si="1"/>
        <v>37779.624299999996</v>
      </c>
      <c r="E17" s="22">
        <f t="shared" si="2"/>
        <v>38404.0809</v>
      </c>
      <c r="F17" s="22">
        <f t="shared" si="3"/>
        <v>41526.3639</v>
      </c>
      <c r="G17" s="22">
        <f t="shared" si="4"/>
        <v>44648.6469</v>
      </c>
      <c r="H17" s="22">
        <f t="shared" si="5"/>
        <v>48083.1582</v>
      </c>
      <c r="I17" s="22">
        <f t="shared" si="6"/>
        <v>51205.4412</v>
      </c>
      <c r="J17" s="22">
        <f t="shared" si="7"/>
        <v>54327.7242</v>
      </c>
      <c r="K17" s="22">
        <f t="shared" si="8"/>
        <v>57450.00719999999</v>
      </c>
      <c r="L17" s="22">
        <f t="shared" si="9"/>
        <v>64006.8015</v>
      </c>
      <c r="M17" s="22">
        <f t="shared" si="10"/>
        <v>67129.0845</v>
      </c>
      <c r="N17" s="22">
        <f t="shared" si="11"/>
        <v>70251.3675</v>
      </c>
    </row>
    <row r="18" spans="1:14" ht="11.25" customHeight="1">
      <c r="A18" s="15" t="s">
        <v>80</v>
      </c>
      <c r="B18" s="22">
        <v>2.6</v>
      </c>
      <c r="C18" s="22">
        <f t="shared" si="0"/>
        <v>30178.2</v>
      </c>
      <c r="D18" s="22">
        <f t="shared" si="1"/>
        <v>36515.622</v>
      </c>
      <c r="E18" s="22">
        <f t="shared" si="2"/>
        <v>37119.186</v>
      </c>
      <c r="F18" s="22">
        <f t="shared" si="3"/>
        <v>40137.006</v>
      </c>
      <c r="G18" s="22">
        <f t="shared" si="4"/>
        <v>43154.826</v>
      </c>
      <c r="H18" s="22">
        <f t="shared" si="5"/>
        <v>46474.428</v>
      </c>
      <c r="I18" s="22">
        <f t="shared" si="6"/>
        <v>49492.24800000001</v>
      </c>
      <c r="J18" s="22">
        <f t="shared" si="7"/>
        <v>52510.068</v>
      </c>
      <c r="K18" s="22">
        <f t="shared" si="8"/>
        <v>55527.888</v>
      </c>
      <c r="L18" s="22">
        <f t="shared" si="9"/>
        <v>61865.31</v>
      </c>
      <c r="M18" s="22">
        <f t="shared" si="10"/>
        <v>64883.130000000005</v>
      </c>
      <c r="N18" s="22">
        <f t="shared" si="11"/>
        <v>67900.95</v>
      </c>
    </row>
    <row r="19" spans="1:14" ht="11.25" customHeight="1">
      <c r="A19" s="15" t="s">
        <v>81</v>
      </c>
      <c r="B19" s="22">
        <v>3</v>
      </c>
      <c r="C19" s="22">
        <f t="shared" si="0"/>
        <v>34821</v>
      </c>
      <c r="D19" s="22">
        <f t="shared" si="1"/>
        <v>42133.41</v>
      </c>
      <c r="E19" s="22">
        <f t="shared" si="2"/>
        <v>42829.83</v>
      </c>
      <c r="F19" s="22">
        <f t="shared" si="3"/>
        <v>46311.93</v>
      </c>
      <c r="G19" s="22">
        <f t="shared" si="4"/>
        <v>49794.03</v>
      </c>
      <c r="H19" s="22">
        <f t="shared" si="5"/>
        <v>53624.34</v>
      </c>
      <c r="I19" s="22">
        <f t="shared" si="6"/>
        <v>57106.44</v>
      </c>
      <c r="J19" s="22">
        <f t="shared" si="7"/>
        <v>60588.54</v>
      </c>
      <c r="K19" s="22">
        <f t="shared" si="8"/>
        <v>64070.64</v>
      </c>
      <c r="L19" s="22">
        <f t="shared" si="9"/>
        <v>71383.05</v>
      </c>
      <c r="M19" s="22">
        <f t="shared" si="10"/>
        <v>74865.15</v>
      </c>
      <c r="N19" s="22">
        <f t="shared" si="11"/>
        <v>78347.25</v>
      </c>
    </row>
    <row r="20" spans="1:14" ht="11.25" customHeight="1">
      <c r="A20" s="15" t="s">
        <v>82</v>
      </c>
      <c r="B20" s="22">
        <v>3</v>
      </c>
      <c r="C20" s="22">
        <f t="shared" si="0"/>
        <v>34821</v>
      </c>
      <c r="D20" s="22">
        <f t="shared" si="1"/>
        <v>42133.41</v>
      </c>
      <c r="E20" s="22">
        <f t="shared" si="2"/>
        <v>42829.83</v>
      </c>
      <c r="F20" s="22">
        <f t="shared" si="3"/>
        <v>46311.93</v>
      </c>
      <c r="G20" s="22">
        <f t="shared" si="4"/>
        <v>49794.03</v>
      </c>
      <c r="H20" s="22">
        <f t="shared" si="5"/>
        <v>53624.34</v>
      </c>
      <c r="I20" s="22">
        <f t="shared" si="6"/>
        <v>57106.44</v>
      </c>
      <c r="J20" s="22">
        <f t="shared" si="7"/>
        <v>60588.54</v>
      </c>
      <c r="K20" s="22">
        <f t="shared" si="8"/>
        <v>64070.64</v>
      </c>
      <c r="L20" s="22">
        <f t="shared" si="9"/>
        <v>71383.05</v>
      </c>
      <c r="M20" s="22">
        <f t="shared" si="10"/>
        <v>74865.15</v>
      </c>
      <c r="N20" s="22">
        <f t="shared" si="11"/>
        <v>78347.25</v>
      </c>
    </row>
    <row r="21" spans="1:14" ht="11.25" customHeight="1">
      <c r="A21" s="15" t="s">
        <v>83</v>
      </c>
      <c r="B21" s="22">
        <v>2.7</v>
      </c>
      <c r="C21" s="22">
        <f t="shared" si="0"/>
        <v>31338.9</v>
      </c>
      <c r="D21" s="22">
        <f t="shared" si="1"/>
        <v>37920.069</v>
      </c>
      <c r="E21" s="22">
        <f t="shared" si="2"/>
        <v>38546.847</v>
      </c>
      <c r="F21" s="22">
        <f t="shared" si="3"/>
        <v>41680.737</v>
      </c>
      <c r="G21" s="22">
        <f t="shared" si="4"/>
        <v>44814.627</v>
      </c>
      <c r="H21" s="22">
        <f t="shared" si="5"/>
        <v>48261.906</v>
      </c>
      <c r="I21" s="22">
        <f t="shared" si="6"/>
        <v>51395.796</v>
      </c>
      <c r="J21" s="22">
        <f t="shared" si="7"/>
        <v>54529.686</v>
      </c>
      <c r="K21" s="22">
        <f t="shared" si="8"/>
        <v>57663.576</v>
      </c>
      <c r="L21" s="22">
        <f t="shared" si="9"/>
        <v>64244.745</v>
      </c>
      <c r="M21" s="22">
        <f t="shared" si="10"/>
        <v>67378.63500000001</v>
      </c>
      <c r="N21" s="22">
        <f t="shared" si="11"/>
        <v>70512.525</v>
      </c>
    </row>
    <row r="22" spans="1:14" ht="11.25" customHeight="1">
      <c r="A22" s="15" t="s">
        <v>113</v>
      </c>
      <c r="B22" s="22">
        <v>2.7</v>
      </c>
      <c r="C22" s="22">
        <f t="shared" si="0"/>
        <v>31338.9</v>
      </c>
      <c r="D22" s="22">
        <f t="shared" si="1"/>
        <v>37920.069</v>
      </c>
      <c r="E22" s="22">
        <f t="shared" si="2"/>
        <v>38546.847</v>
      </c>
      <c r="F22" s="22">
        <f t="shared" si="3"/>
        <v>41680.737</v>
      </c>
      <c r="G22" s="22">
        <f t="shared" si="4"/>
        <v>44814.627</v>
      </c>
      <c r="H22" s="22">
        <f t="shared" si="5"/>
        <v>48261.906</v>
      </c>
      <c r="I22" s="22">
        <f t="shared" si="6"/>
        <v>51395.796</v>
      </c>
      <c r="J22" s="22">
        <f t="shared" si="7"/>
        <v>54529.686</v>
      </c>
      <c r="K22" s="22">
        <f t="shared" si="8"/>
        <v>57663.576</v>
      </c>
      <c r="L22" s="22">
        <f t="shared" si="9"/>
        <v>64244.745</v>
      </c>
      <c r="M22" s="22">
        <f t="shared" si="10"/>
        <v>67378.63500000001</v>
      </c>
      <c r="N22" s="22">
        <f t="shared" si="11"/>
        <v>70512.525</v>
      </c>
    </row>
    <row r="23" spans="1:14" ht="11.25" customHeight="1">
      <c r="A23" s="15" t="s">
        <v>114</v>
      </c>
      <c r="B23" s="22">
        <v>2.4</v>
      </c>
      <c r="C23" s="22">
        <f t="shared" si="0"/>
        <v>27856.8</v>
      </c>
      <c r="D23" s="22">
        <f t="shared" si="1"/>
        <v>33706.728</v>
      </c>
      <c r="E23" s="22">
        <f t="shared" si="2"/>
        <v>34263.864</v>
      </c>
      <c r="F23" s="22">
        <f t="shared" si="3"/>
        <v>37049.544</v>
      </c>
      <c r="G23" s="22">
        <f t="shared" si="4"/>
        <v>39835.224</v>
      </c>
      <c r="H23" s="22">
        <f t="shared" si="5"/>
        <v>42899.472</v>
      </c>
      <c r="I23" s="22">
        <f t="shared" si="6"/>
        <v>45685.152</v>
      </c>
      <c r="J23" s="22">
        <f t="shared" si="7"/>
        <v>48470.831999999995</v>
      </c>
      <c r="K23" s="22">
        <f t="shared" si="8"/>
        <v>51256.512</v>
      </c>
      <c r="L23" s="22">
        <f t="shared" si="9"/>
        <v>57106.44</v>
      </c>
      <c r="M23" s="22">
        <f t="shared" si="10"/>
        <v>59892.119999999995</v>
      </c>
      <c r="N23" s="22">
        <f t="shared" si="11"/>
        <v>62677.8</v>
      </c>
    </row>
    <row r="24" spans="1:14" ht="11.25" customHeight="1">
      <c r="A24" s="15" t="s">
        <v>115</v>
      </c>
      <c r="B24" s="22">
        <v>2.4</v>
      </c>
      <c r="C24" s="22">
        <f t="shared" si="0"/>
        <v>27856.8</v>
      </c>
      <c r="D24" s="22">
        <f t="shared" si="1"/>
        <v>33706.728</v>
      </c>
      <c r="E24" s="22">
        <f t="shared" si="2"/>
        <v>34263.864</v>
      </c>
      <c r="F24" s="22">
        <f t="shared" si="3"/>
        <v>37049.544</v>
      </c>
      <c r="G24" s="22">
        <f t="shared" si="4"/>
        <v>39835.224</v>
      </c>
      <c r="H24" s="22">
        <f t="shared" si="5"/>
        <v>42899.472</v>
      </c>
      <c r="I24" s="22">
        <f t="shared" si="6"/>
        <v>45685.152</v>
      </c>
      <c r="J24" s="22">
        <f t="shared" si="7"/>
        <v>48470.831999999995</v>
      </c>
      <c r="K24" s="22">
        <f t="shared" si="8"/>
        <v>51256.512</v>
      </c>
      <c r="L24" s="22">
        <f t="shared" si="9"/>
        <v>57106.44</v>
      </c>
      <c r="M24" s="22">
        <f t="shared" si="10"/>
        <v>59892.119999999995</v>
      </c>
      <c r="N24" s="22">
        <f t="shared" si="11"/>
        <v>62677.8</v>
      </c>
    </row>
    <row r="25" spans="1:14" ht="11.25" customHeight="1">
      <c r="A25" s="15" t="s">
        <v>116</v>
      </c>
      <c r="B25" s="22">
        <v>2.16</v>
      </c>
      <c r="C25" s="22">
        <f t="shared" si="0"/>
        <v>25071.120000000003</v>
      </c>
      <c r="D25" s="22">
        <f t="shared" si="1"/>
        <v>30336.055200000003</v>
      </c>
      <c r="E25" s="22">
        <f t="shared" si="2"/>
        <v>30837.477600000006</v>
      </c>
      <c r="F25" s="22">
        <f t="shared" si="3"/>
        <v>33344.58960000001</v>
      </c>
      <c r="G25" s="22">
        <f t="shared" si="4"/>
        <v>35851.7016</v>
      </c>
      <c r="H25" s="22">
        <f t="shared" si="5"/>
        <v>38609.52480000001</v>
      </c>
      <c r="I25" s="22">
        <f t="shared" si="6"/>
        <v>41116.63680000001</v>
      </c>
      <c r="J25" s="22">
        <f t="shared" si="7"/>
        <v>43623.7488</v>
      </c>
      <c r="K25" s="22">
        <f t="shared" si="8"/>
        <v>46130.86080000001</v>
      </c>
      <c r="L25" s="22">
        <f t="shared" si="9"/>
        <v>51395.796</v>
      </c>
      <c r="M25" s="22">
        <f t="shared" si="10"/>
        <v>53902.908</v>
      </c>
      <c r="N25" s="22">
        <f t="shared" si="11"/>
        <v>56410.020000000004</v>
      </c>
    </row>
    <row r="26" spans="1:14" ht="11.25" customHeight="1">
      <c r="A26" s="15" t="s">
        <v>117</v>
      </c>
      <c r="B26" s="22">
        <v>2.4</v>
      </c>
      <c r="C26" s="22">
        <f t="shared" si="0"/>
        <v>27856.8</v>
      </c>
      <c r="D26" s="22">
        <f t="shared" si="1"/>
        <v>33706.728</v>
      </c>
      <c r="E26" s="22">
        <f t="shared" si="2"/>
        <v>34263.864</v>
      </c>
      <c r="F26" s="22">
        <f t="shared" si="3"/>
        <v>37049.544</v>
      </c>
      <c r="G26" s="22">
        <f t="shared" si="4"/>
        <v>39835.224</v>
      </c>
      <c r="H26" s="22">
        <f t="shared" si="5"/>
        <v>42899.472</v>
      </c>
      <c r="I26" s="22">
        <f t="shared" si="6"/>
        <v>45685.152</v>
      </c>
      <c r="J26" s="22">
        <f t="shared" si="7"/>
        <v>48470.831999999995</v>
      </c>
      <c r="K26" s="22">
        <f t="shared" si="8"/>
        <v>51256.512</v>
      </c>
      <c r="L26" s="22">
        <f t="shared" si="9"/>
        <v>57106.44</v>
      </c>
      <c r="M26" s="22">
        <f t="shared" si="10"/>
        <v>59892.119999999995</v>
      </c>
      <c r="N26" s="22">
        <f t="shared" si="11"/>
        <v>62677.8</v>
      </c>
    </row>
    <row r="27" spans="1:14" ht="11.25" customHeight="1">
      <c r="A27" s="15" t="s">
        <v>118</v>
      </c>
      <c r="B27" s="22">
        <v>2.16</v>
      </c>
      <c r="C27" s="22">
        <f t="shared" si="0"/>
        <v>25071.120000000003</v>
      </c>
      <c r="D27" s="22">
        <f t="shared" si="1"/>
        <v>30336.055200000003</v>
      </c>
      <c r="E27" s="22">
        <f t="shared" si="2"/>
        <v>30837.477600000006</v>
      </c>
      <c r="F27" s="22">
        <f t="shared" si="3"/>
        <v>33344.58960000001</v>
      </c>
      <c r="G27" s="22">
        <f t="shared" si="4"/>
        <v>35851.7016</v>
      </c>
      <c r="H27" s="22">
        <f t="shared" si="5"/>
        <v>38609.52480000001</v>
      </c>
      <c r="I27" s="22">
        <f t="shared" si="6"/>
        <v>41116.63680000001</v>
      </c>
      <c r="J27" s="22">
        <f t="shared" si="7"/>
        <v>43623.7488</v>
      </c>
      <c r="K27" s="22">
        <f t="shared" si="8"/>
        <v>46130.86080000001</v>
      </c>
      <c r="L27" s="22">
        <f t="shared" si="9"/>
        <v>51395.796</v>
      </c>
      <c r="M27" s="22">
        <f t="shared" si="10"/>
        <v>53902.908</v>
      </c>
      <c r="N27" s="22">
        <f t="shared" si="11"/>
        <v>56410.020000000004</v>
      </c>
    </row>
    <row r="28" spans="1:14" ht="11.25" customHeight="1">
      <c r="A28" s="15" t="s">
        <v>119</v>
      </c>
      <c r="B28" s="22">
        <v>2.16</v>
      </c>
      <c r="C28" s="22">
        <f t="shared" si="0"/>
        <v>25071.120000000003</v>
      </c>
      <c r="D28" s="22">
        <f t="shared" si="1"/>
        <v>30336.055200000003</v>
      </c>
      <c r="E28" s="22">
        <f t="shared" si="2"/>
        <v>30837.477600000006</v>
      </c>
      <c r="F28" s="22">
        <f t="shared" si="3"/>
        <v>33344.58960000001</v>
      </c>
      <c r="G28" s="22">
        <f t="shared" si="4"/>
        <v>35851.7016</v>
      </c>
      <c r="H28" s="22">
        <f t="shared" si="5"/>
        <v>38609.52480000001</v>
      </c>
      <c r="I28" s="22">
        <f t="shared" si="6"/>
        <v>41116.63680000001</v>
      </c>
      <c r="J28" s="22">
        <f t="shared" si="7"/>
        <v>43623.7488</v>
      </c>
      <c r="K28" s="22">
        <f t="shared" si="8"/>
        <v>46130.86080000001</v>
      </c>
      <c r="L28" s="22">
        <f t="shared" si="9"/>
        <v>51395.796</v>
      </c>
      <c r="M28" s="22">
        <f t="shared" si="10"/>
        <v>53902.908</v>
      </c>
      <c r="N28" s="22">
        <f t="shared" si="11"/>
        <v>56410.020000000004</v>
      </c>
    </row>
    <row r="29" spans="1:14" ht="11.25" customHeight="1">
      <c r="A29" s="15" t="s">
        <v>120</v>
      </c>
      <c r="B29" s="22">
        <v>2.04</v>
      </c>
      <c r="C29" s="22">
        <f t="shared" si="0"/>
        <v>23678.28</v>
      </c>
      <c r="D29" s="22">
        <f t="shared" si="1"/>
        <v>28650.7188</v>
      </c>
      <c r="E29" s="22">
        <f t="shared" si="2"/>
        <v>29124.284399999997</v>
      </c>
      <c r="F29" s="22">
        <f t="shared" si="3"/>
        <v>31492.112399999998</v>
      </c>
      <c r="G29" s="22">
        <f t="shared" si="4"/>
        <v>33859.9404</v>
      </c>
      <c r="H29" s="22">
        <f t="shared" si="5"/>
        <v>36464.5512</v>
      </c>
      <c r="I29" s="22">
        <f t="shared" si="6"/>
        <v>38832.379199999996</v>
      </c>
      <c r="J29" s="22">
        <f t="shared" si="7"/>
        <v>41200.2072</v>
      </c>
      <c r="K29" s="22">
        <f t="shared" si="8"/>
        <v>43568.0352</v>
      </c>
      <c r="L29" s="22">
        <f t="shared" si="9"/>
        <v>48540.474</v>
      </c>
      <c r="M29" s="22">
        <f t="shared" si="10"/>
        <v>50908.301999999996</v>
      </c>
      <c r="N29" s="22">
        <f t="shared" si="11"/>
        <v>53276.13</v>
      </c>
    </row>
    <row r="30" spans="1:14" ht="11.25" customHeight="1">
      <c r="A30" s="15" t="s">
        <v>121</v>
      </c>
      <c r="B30" s="22">
        <v>2.16</v>
      </c>
      <c r="C30" s="22">
        <f t="shared" si="0"/>
        <v>25071.120000000003</v>
      </c>
      <c r="D30" s="22">
        <f t="shared" si="1"/>
        <v>30336.055200000003</v>
      </c>
      <c r="E30" s="22">
        <f t="shared" si="2"/>
        <v>30837.477600000006</v>
      </c>
      <c r="F30" s="22">
        <f t="shared" si="3"/>
        <v>33344.58960000001</v>
      </c>
      <c r="G30" s="22">
        <f t="shared" si="4"/>
        <v>35851.7016</v>
      </c>
      <c r="H30" s="22">
        <f t="shared" si="5"/>
        <v>38609.52480000001</v>
      </c>
      <c r="I30" s="22">
        <f t="shared" si="6"/>
        <v>41116.63680000001</v>
      </c>
      <c r="J30" s="22">
        <f t="shared" si="7"/>
        <v>43623.7488</v>
      </c>
      <c r="K30" s="22">
        <f t="shared" si="8"/>
        <v>46130.86080000001</v>
      </c>
      <c r="L30" s="22">
        <f t="shared" si="9"/>
        <v>51395.796</v>
      </c>
      <c r="M30" s="22">
        <f t="shared" si="10"/>
        <v>53902.908</v>
      </c>
      <c r="N30" s="22">
        <f t="shared" si="11"/>
        <v>56410.020000000004</v>
      </c>
    </row>
    <row r="31" spans="1:14" ht="11.25" customHeight="1">
      <c r="A31" s="15" t="s">
        <v>95</v>
      </c>
      <c r="B31" s="22">
        <v>1.7</v>
      </c>
      <c r="C31" s="22">
        <f t="shared" si="0"/>
        <v>19731.899999999998</v>
      </c>
      <c r="D31" s="22">
        <f t="shared" si="1"/>
        <v>23875.599</v>
      </c>
      <c r="E31" s="22">
        <f t="shared" si="2"/>
        <v>24270.236999999997</v>
      </c>
      <c r="F31" s="22">
        <f t="shared" si="3"/>
        <v>26243.426999999996</v>
      </c>
      <c r="G31" s="22">
        <f t="shared" si="4"/>
        <v>28216.617</v>
      </c>
      <c r="H31" s="22">
        <f t="shared" si="5"/>
        <v>30387.125999999997</v>
      </c>
      <c r="I31" s="22">
        <f t="shared" si="6"/>
        <v>32360.316</v>
      </c>
      <c r="J31" s="22">
        <f t="shared" si="7"/>
        <v>34333.505999999994</v>
      </c>
      <c r="K31" s="22">
        <f t="shared" si="8"/>
        <v>36306.695999999996</v>
      </c>
      <c r="L31" s="22">
        <f t="shared" si="9"/>
        <v>40450.395</v>
      </c>
      <c r="M31" s="22">
        <f t="shared" si="10"/>
        <v>42423.58499999999</v>
      </c>
      <c r="N31" s="22">
        <f t="shared" si="11"/>
        <v>44396.774999999994</v>
      </c>
    </row>
    <row r="32" spans="1:14" ht="15" customHeight="1">
      <c r="A32" s="15" t="s">
        <v>96</v>
      </c>
      <c r="B32" s="22">
        <v>1.8</v>
      </c>
      <c r="C32" s="22">
        <f t="shared" si="0"/>
        <v>20892.600000000002</v>
      </c>
      <c r="D32" s="22">
        <f t="shared" si="1"/>
        <v>25280.046000000002</v>
      </c>
      <c r="E32" s="22">
        <f t="shared" si="2"/>
        <v>25697.898</v>
      </c>
      <c r="F32" s="22">
        <f t="shared" si="3"/>
        <v>27787.158000000003</v>
      </c>
      <c r="G32" s="22">
        <f t="shared" si="4"/>
        <v>29876.418000000005</v>
      </c>
      <c r="H32" s="22">
        <f t="shared" si="5"/>
        <v>32174.604000000007</v>
      </c>
      <c r="I32" s="22">
        <f t="shared" si="6"/>
        <v>34263.864</v>
      </c>
      <c r="J32" s="22">
        <f t="shared" si="7"/>
        <v>36353.124</v>
      </c>
      <c r="K32" s="22">
        <f t="shared" si="8"/>
        <v>38442.384000000005</v>
      </c>
      <c r="L32" s="22">
        <f t="shared" si="9"/>
        <v>42829.83</v>
      </c>
      <c r="M32" s="22">
        <f t="shared" si="10"/>
        <v>44919.090000000004</v>
      </c>
      <c r="N32" s="22">
        <f t="shared" si="11"/>
        <v>47008.350000000006</v>
      </c>
    </row>
    <row r="33" spans="1:14" ht="11.25" customHeight="1">
      <c r="A33" s="15" t="s">
        <v>97</v>
      </c>
      <c r="B33" s="22">
        <v>1.5</v>
      </c>
      <c r="C33" s="22">
        <f t="shared" si="0"/>
        <v>17410.5</v>
      </c>
      <c r="D33" s="22">
        <f t="shared" si="1"/>
        <v>21066.705</v>
      </c>
      <c r="E33" s="22">
        <f t="shared" si="2"/>
        <v>21414.915</v>
      </c>
      <c r="F33" s="22">
        <f t="shared" si="3"/>
        <v>23155.965</v>
      </c>
      <c r="G33" s="22">
        <f t="shared" si="4"/>
        <v>24897.015</v>
      </c>
      <c r="H33" s="22">
        <f t="shared" si="5"/>
        <v>26812.17</v>
      </c>
      <c r="I33" s="22">
        <f t="shared" si="6"/>
        <v>28553.22</v>
      </c>
      <c r="J33" s="22">
        <f t="shared" si="7"/>
        <v>30294.27</v>
      </c>
      <c r="K33" s="22">
        <f t="shared" si="8"/>
        <v>32035.32</v>
      </c>
      <c r="L33" s="22">
        <f t="shared" si="9"/>
        <v>35691.525</v>
      </c>
      <c r="M33" s="22">
        <f t="shared" si="10"/>
        <v>37432.575</v>
      </c>
      <c r="N33" s="22">
        <f t="shared" si="11"/>
        <v>39173.625</v>
      </c>
    </row>
    <row r="34" spans="1:14" ht="11.25" customHeight="1">
      <c r="A34" s="15" t="s">
        <v>122</v>
      </c>
      <c r="B34" s="22">
        <v>2.04</v>
      </c>
      <c r="C34" s="22">
        <f t="shared" si="0"/>
        <v>23678.28</v>
      </c>
      <c r="D34" s="22">
        <f t="shared" si="1"/>
        <v>28650.7188</v>
      </c>
      <c r="E34" s="22">
        <f t="shared" si="2"/>
        <v>29124.284399999997</v>
      </c>
      <c r="F34" s="22">
        <f t="shared" si="3"/>
        <v>31492.112399999998</v>
      </c>
      <c r="G34" s="22">
        <f t="shared" si="4"/>
        <v>33859.9404</v>
      </c>
      <c r="H34" s="22">
        <f t="shared" si="5"/>
        <v>36464.5512</v>
      </c>
      <c r="I34" s="22">
        <f t="shared" si="6"/>
        <v>38832.379199999996</v>
      </c>
      <c r="J34" s="22">
        <f t="shared" si="7"/>
        <v>41200.2072</v>
      </c>
      <c r="K34" s="22">
        <f t="shared" si="8"/>
        <v>43568.0352</v>
      </c>
      <c r="L34" s="22">
        <f t="shared" si="9"/>
        <v>48540.474</v>
      </c>
      <c r="M34" s="22">
        <f t="shared" si="10"/>
        <v>50908.301999999996</v>
      </c>
      <c r="N34" s="22">
        <f t="shared" si="11"/>
        <v>53276.13</v>
      </c>
    </row>
    <row r="35" spans="1:14" ht="11.25" customHeight="1">
      <c r="A35" s="15" t="s">
        <v>123</v>
      </c>
      <c r="B35" s="22">
        <v>1.5</v>
      </c>
      <c r="C35" s="22">
        <f t="shared" si="0"/>
        <v>17410.5</v>
      </c>
      <c r="D35" s="22">
        <f t="shared" si="1"/>
        <v>21066.705</v>
      </c>
      <c r="E35" s="22">
        <f t="shared" si="2"/>
        <v>21414.915</v>
      </c>
      <c r="F35" s="22">
        <f t="shared" si="3"/>
        <v>23155.965</v>
      </c>
      <c r="G35" s="22">
        <f t="shared" si="4"/>
        <v>24897.015</v>
      </c>
      <c r="H35" s="22">
        <f t="shared" si="5"/>
        <v>26812.17</v>
      </c>
      <c r="I35" s="22">
        <f t="shared" si="6"/>
        <v>28553.22</v>
      </c>
      <c r="J35" s="22">
        <f t="shared" si="7"/>
        <v>30294.27</v>
      </c>
      <c r="K35" s="22">
        <f t="shared" si="8"/>
        <v>32035.32</v>
      </c>
      <c r="L35" s="22">
        <f t="shared" si="9"/>
        <v>35691.525</v>
      </c>
      <c r="M35" s="22">
        <f t="shared" si="10"/>
        <v>37432.575</v>
      </c>
      <c r="N35" s="22">
        <f t="shared" si="11"/>
        <v>39173.625</v>
      </c>
    </row>
    <row r="36" spans="1:14" ht="11.25" customHeight="1">
      <c r="A36" s="15" t="s">
        <v>124</v>
      </c>
      <c r="B36" s="22">
        <v>1.44</v>
      </c>
      <c r="C36" s="22">
        <f t="shared" si="0"/>
        <v>16714.079999999998</v>
      </c>
      <c r="D36" s="22">
        <f t="shared" si="1"/>
        <v>20224.036799999998</v>
      </c>
      <c r="E36" s="22">
        <f t="shared" si="2"/>
        <v>20558.318399999996</v>
      </c>
      <c r="F36" s="22">
        <f t="shared" si="3"/>
        <v>22229.7264</v>
      </c>
      <c r="G36" s="22">
        <f t="shared" si="4"/>
        <v>23901.134399999995</v>
      </c>
      <c r="H36" s="22">
        <f t="shared" si="5"/>
        <v>25739.6832</v>
      </c>
      <c r="I36" s="22">
        <f t="shared" si="6"/>
        <v>27411.091199999995</v>
      </c>
      <c r="J36" s="22">
        <f t="shared" si="7"/>
        <v>29082.4992</v>
      </c>
      <c r="K36" s="22">
        <f t="shared" si="8"/>
        <v>30753.907199999994</v>
      </c>
      <c r="L36" s="22">
        <f t="shared" si="9"/>
        <v>34263.864</v>
      </c>
      <c r="M36" s="22">
        <f t="shared" si="10"/>
        <v>35935.272</v>
      </c>
      <c r="N36" s="22">
        <f t="shared" si="11"/>
        <v>37606.67999999999</v>
      </c>
    </row>
    <row r="37" spans="1:14" ht="11.25" customHeight="1">
      <c r="A37" s="15" t="s">
        <v>125</v>
      </c>
      <c r="B37" s="22">
        <v>1.32</v>
      </c>
      <c r="C37" s="22">
        <f t="shared" si="0"/>
        <v>15321.240000000002</v>
      </c>
      <c r="D37" s="22">
        <f t="shared" si="1"/>
        <v>18538.7004</v>
      </c>
      <c r="E37" s="22">
        <f t="shared" si="2"/>
        <v>18845.125200000002</v>
      </c>
      <c r="F37" s="22">
        <f t="shared" si="3"/>
        <v>20377.249200000002</v>
      </c>
      <c r="G37" s="22">
        <f t="shared" si="4"/>
        <v>21909.3732</v>
      </c>
      <c r="H37" s="22">
        <f t="shared" si="5"/>
        <v>23594.709600000002</v>
      </c>
      <c r="I37" s="22">
        <f t="shared" si="6"/>
        <v>25126.833600000005</v>
      </c>
      <c r="J37" s="22">
        <f t="shared" si="7"/>
        <v>26658.9576</v>
      </c>
      <c r="K37" s="22">
        <f t="shared" si="8"/>
        <v>28191.081600000005</v>
      </c>
      <c r="L37" s="22">
        <f t="shared" si="9"/>
        <v>31408.542</v>
      </c>
      <c r="M37" s="22">
        <f t="shared" si="10"/>
        <v>32940.666</v>
      </c>
      <c r="N37" s="22">
        <f t="shared" si="11"/>
        <v>34472.79000000001</v>
      </c>
    </row>
    <row r="38" spans="1:14" ht="11.25" customHeight="1">
      <c r="A38" s="15" t="s">
        <v>126</v>
      </c>
      <c r="B38" s="22">
        <v>1.2</v>
      </c>
      <c r="C38" s="22">
        <f t="shared" si="0"/>
        <v>13928.4</v>
      </c>
      <c r="D38" s="22">
        <f t="shared" si="1"/>
        <v>16853.364</v>
      </c>
      <c r="E38" s="22">
        <f t="shared" si="2"/>
        <v>17131.932</v>
      </c>
      <c r="F38" s="22">
        <f t="shared" si="3"/>
        <v>18524.772</v>
      </c>
      <c r="G38" s="22">
        <f t="shared" si="4"/>
        <v>19917.612</v>
      </c>
      <c r="H38" s="22">
        <f t="shared" si="5"/>
        <v>21449.736</v>
      </c>
      <c r="I38" s="22">
        <f t="shared" si="6"/>
        <v>22842.576</v>
      </c>
      <c r="J38" s="22">
        <f t="shared" si="7"/>
        <v>24235.415999999997</v>
      </c>
      <c r="K38" s="22">
        <f t="shared" si="8"/>
        <v>25628.256</v>
      </c>
      <c r="L38" s="22">
        <f t="shared" si="9"/>
        <v>28553.22</v>
      </c>
      <c r="M38" s="22">
        <f t="shared" si="10"/>
        <v>29946.059999999998</v>
      </c>
      <c r="N38" s="22">
        <f t="shared" si="11"/>
        <v>31338.9</v>
      </c>
    </row>
    <row r="39" spans="1:14" ht="15" customHeight="1">
      <c r="A39" s="15" t="s">
        <v>127</v>
      </c>
      <c r="B39" s="37">
        <v>1</v>
      </c>
      <c r="C39" s="31">
        <v>11607</v>
      </c>
      <c r="D39" s="22">
        <f t="shared" si="1"/>
        <v>14044.47</v>
      </c>
      <c r="E39" s="37">
        <f t="shared" si="2"/>
        <v>14276.61</v>
      </c>
      <c r="F39" s="37">
        <f t="shared" si="3"/>
        <v>15437.310000000001</v>
      </c>
      <c r="G39" s="37">
        <f t="shared" si="4"/>
        <v>16598.010000000002</v>
      </c>
      <c r="H39" s="37">
        <f t="shared" si="5"/>
        <v>17874.78</v>
      </c>
      <c r="I39" s="37">
        <f t="shared" si="6"/>
        <v>19035.48</v>
      </c>
      <c r="J39" s="37">
        <f t="shared" si="7"/>
        <v>20196.18</v>
      </c>
      <c r="K39" s="37">
        <f t="shared" si="8"/>
        <v>21356.879999999997</v>
      </c>
      <c r="L39" s="37">
        <f t="shared" si="9"/>
        <v>23794.35</v>
      </c>
      <c r="M39" s="37">
        <f t="shared" si="10"/>
        <v>24955.05</v>
      </c>
      <c r="N39" s="37">
        <f t="shared" si="11"/>
        <v>26115.75</v>
      </c>
    </row>
    <row r="40" spans="1:14" ht="11.25" customHeight="1">
      <c r="A40" s="15" t="s">
        <v>128</v>
      </c>
      <c r="B40" s="22">
        <v>1.56</v>
      </c>
      <c r="C40" s="22">
        <f aca="true" t="shared" si="12" ref="C40:C43">$C$39*B40</f>
        <v>18106.920000000002</v>
      </c>
      <c r="D40" s="22">
        <f t="shared" si="1"/>
        <v>21909.3732</v>
      </c>
      <c r="E40" s="22">
        <f t="shared" si="2"/>
        <v>22271.5116</v>
      </c>
      <c r="F40" s="22">
        <f t="shared" si="3"/>
        <v>24082.2036</v>
      </c>
      <c r="G40" s="22">
        <f t="shared" si="4"/>
        <v>25892.895600000003</v>
      </c>
      <c r="H40" s="22">
        <f t="shared" si="5"/>
        <v>27884.656800000004</v>
      </c>
      <c r="I40" s="22">
        <f t="shared" si="6"/>
        <v>29695.348800000003</v>
      </c>
      <c r="J40" s="22">
        <f t="shared" si="7"/>
        <v>31506.040800000002</v>
      </c>
      <c r="K40" s="22">
        <f t="shared" si="8"/>
        <v>33316.732800000005</v>
      </c>
      <c r="L40" s="22">
        <f t="shared" si="9"/>
        <v>37119.186</v>
      </c>
      <c r="M40" s="22">
        <f t="shared" si="10"/>
        <v>38929.878000000004</v>
      </c>
      <c r="N40" s="22">
        <f t="shared" si="11"/>
        <v>40740.57000000001</v>
      </c>
    </row>
    <row r="41" spans="1:14" ht="11.25" customHeight="1">
      <c r="A41" s="15" t="s">
        <v>129</v>
      </c>
      <c r="B41" s="22">
        <v>1.2</v>
      </c>
      <c r="C41" s="22">
        <f t="shared" si="12"/>
        <v>13928.4</v>
      </c>
      <c r="D41" s="22">
        <f t="shared" si="1"/>
        <v>16853.364</v>
      </c>
      <c r="E41" s="22">
        <f t="shared" si="2"/>
        <v>17131.932</v>
      </c>
      <c r="F41" s="22">
        <f t="shared" si="3"/>
        <v>18524.772</v>
      </c>
      <c r="G41" s="22">
        <f t="shared" si="4"/>
        <v>19917.612</v>
      </c>
      <c r="H41" s="22">
        <f t="shared" si="5"/>
        <v>21449.736</v>
      </c>
      <c r="I41" s="22">
        <f t="shared" si="6"/>
        <v>22842.576</v>
      </c>
      <c r="J41" s="22">
        <f t="shared" si="7"/>
        <v>24235.415999999997</v>
      </c>
      <c r="K41" s="22">
        <f t="shared" si="8"/>
        <v>25628.256</v>
      </c>
      <c r="L41" s="22">
        <f t="shared" si="9"/>
        <v>28553.22</v>
      </c>
      <c r="M41" s="22">
        <f t="shared" si="10"/>
        <v>29946.059999999998</v>
      </c>
      <c r="N41" s="22">
        <f t="shared" si="11"/>
        <v>31338.9</v>
      </c>
    </row>
    <row r="42" spans="1:14" s="21" customFormat="1" ht="11.25" customHeight="1">
      <c r="A42" s="15" t="s">
        <v>98</v>
      </c>
      <c r="B42" s="22">
        <v>1.2</v>
      </c>
      <c r="C42" s="22">
        <f t="shared" si="12"/>
        <v>13928.4</v>
      </c>
      <c r="D42" s="22">
        <f t="shared" si="1"/>
        <v>16853.364</v>
      </c>
      <c r="E42" s="22">
        <f t="shared" si="2"/>
        <v>17131.932</v>
      </c>
      <c r="F42" s="22">
        <f t="shared" si="3"/>
        <v>18524.772</v>
      </c>
      <c r="G42" s="22">
        <f t="shared" si="4"/>
        <v>19917.612</v>
      </c>
      <c r="H42" s="22">
        <f t="shared" si="5"/>
        <v>21449.736</v>
      </c>
      <c r="I42" s="22">
        <f t="shared" si="6"/>
        <v>22842.576</v>
      </c>
      <c r="J42" s="22">
        <f t="shared" si="7"/>
        <v>24235.415999999997</v>
      </c>
      <c r="K42" s="22">
        <f t="shared" si="8"/>
        <v>25628.256</v>
      </c>
      <c r="L42" s="22">
        <f t="shared" si="9"/>
        <v>28553.22</v>
      </c>
      <c r="M42" s="22">
        <f t="shared" si="10"/>
        <v>29946.059999999998</v>
      </c>
      <c r="N42" s="22">
        <f t="shared" si="11"/>
        <v>31338.9</v>
      </c>
    </row>
    <row r="43" spans="1:14" ht="11.25" customHeight="1">
      <c r="A43" s="19" t="s">
        <v>130</v>
      </c>
      <c r="B43" s="37">
        <v>0.66</v>
      </c>
      <c r="C43" s="22">
        <f t="shared" si="12"/>
        <v>7660.620000000001</v>
      </c>
      <c r="D43" s="22">
        <f t="shared" si="1"/>
        <v>9269.3502</v>
      </c>
      <c r="E43" s="37">
        <f t="shared" si="2"/>
        <v>9422.562600000001</v>
      </c>
      <c r="F43" s="37">
        <f t="shared" si="3"/>
        <v>10188.624600000001</v>
      </c>
      <c r="G43" s="37">
        <f t="shared" si="4"/>
        <v>10954.6866</v>
      </c>
      <c r="H43" s="37">
        <f t="shared" si="5"/>
        <v>11797.354800000001</v>
      </c>
      <c r="I43" s="37">
        <f t="shared" si="6"/>
        <v>12563.416800000003</v>
      </c>
      <c r="J43" s="37">
        <f t="shared" si="7"/>
        <v>13329.4788</v>
      </c>
      <c r="K43" s="37">
        <f t="shared" si="8"/>
        <v>14095.540800000002</v>
      </c>
      <c r="L43" s="37">
        <f t="shared" si="9"/>
        <v>15704.271</v>
      </c>
      <c r="M43" s="37">
        <f t="shared" si="10"/>
        <v>16470.333</v>
      </c>
      <c r="N43" s="37">
        <f t="shared" si="11"/>
        <v>17236.395000000004</v>
      </c>
    </row>
    <row r="44" spans="1:14" ht="11.25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1.2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7" ht="11.25" customHeight="1">
      <c r="A46" s="33"/>
      <c r="B46" s="42" t="s">
        <v>47</v>
      </c>
      <c r="C46" s="43" t="s">
        <v>9</v>
      </c>
      <c r="F46" s="44"/>
      <c r="G46" s="44"/>
    </row>
    <row r="47" spans="1:7" ht="11.25" customHeight="1">
      <c r="A47" s="19" t="s">
        <v>131</v>
      </c>
      <c r="B47" s="45" t="s">
        <v>132</v>
      </c>
      <c r="C47" s="46">
        <f>$C$39/15</f>
        <v>773.8</v>
      </c>
      <c r="F47" s="47"/>
      <c r="G47" s="47"/>
    </row>
    <row r="48" spans="1:7" ht="11.25" customHeight="1">
      <c r="A48" s="19" t="s">
        <v>133</v>
      </c>
      <c r="B48" s="45" t="s">
        <v>55</v>
      </c>
      <c r="C48" s="46">
        <f>$C$39/10</f>
        <v>1160.7</v>
      </c>
      <c r="F48" s="47"/>
      <c r="G48" s="47"/>
    </row>
    <row r="49" ht="11.2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 selectLockedCells="1" selectUnlockedCells="1"/>
  <printOptions/>
  <pageMargins left="1.3777777777777778" right="0.75" top="0.9840277777777777" bottom="0.9840277777777777" header="0.5118055555555555" footer="0.5118055555555555"/>
  <pageSetup horizontalDpi="300" verticalDpi="300" orientation="landscape" paperSize="5" scale="7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52"/>
  <sheetViews>
    <sheetView view="pageBreakPreview" zoomScaleSheetLayoutView="100" workbookViewId="0" topLeftCell="A19">
      <selection activeCell="C36" sqref="C36"/>
    </sheetView>
  </sheetViews>
  <sheetFormatPr defaultColWidth="10.28125" defaultRowHeight="12.75"/>
  <cols>
    <col min="1" max="1" width="42.7109375" style="0" customWidth="1"/>
    <col min="2" max="2" width="9.28125" style="0" customWidth="1"/>
    <col min="3" max="3" width="10.421875" style="0" customWidth="1"/>
    <col min="4" max="4" width="11.57421875" style="0" customWidth="1"/>
    <col min="5" max="7" width="12.00390625" style="0" customWidth="1"/>
    <col min="8" max="8" width="11.8515625" style="0" customWidth="1"/>
    <col min="9" max="9" width="12.00390625" style="0" customWidth="1"/>
    <col min="10" max="10" width="11.8515625" style="0" customWidth="1"/>
    <col min="11" max="11" width="12.00390625" style="0" customWidth="1"/>
    <col min="12" max="12" width="13.00390625" style="0" customWidth="1"/>
    <col min="13" max="13" width="12.57421875" style="0" customWidth="1"/>
    <col min="14" max="14" width="13.00390625" style="0" customWidth="1"/>
    <col min="15" max="16384" width="11.00390625" style="0" customWidth="1"/>
  </cols>
  <sheetData>
    <row r="5" spans="1:14" s="11" customFormat="1" ht="11.25" customHeight="1">
      <c r="A5" s="8" t="s">
        <v>8</v>
      </c>
      <c r="B5" s="8" t="s">
        <v>9</v>
      </c>
      <c r="C5" s="9" t="s">
        <v>10</v>
      </c>
      <c r="D5" s="10" t="s">
        <v>134</v>
      </c>
      <c r="E5" s="10" t="s">
        <v>135</v>
      </c>
      <c r="F5" s="10" t="s">
        <v>136</v>
      </c>
      <c r="G5" s="10" t="s">
        <v>137</v>
      </c>
      <c r="H5" s="10" t="s">
        <v>138</v>
      </c>
      <c r="I5" s="10" t="s">
        <v>16</v>
      </c>
      <c r="J5" s="10" t="s">
        <v>139</v>
      </c>
      <c r="K5" s="10" t="s">
        <v>18</v>
      </c>
      <c r="L5" s="10" t="s">
        <v>140</v>
      </c>
      <c r="M5" s="10" t="s">
        <v>141</v>
      </c>
      <c r="N5" s="10" t="s">
        <v>112</v>
      </c>
    </row>
    <row r="6" spans="1:14" s="11" customFormat="1" ht="11.25" customHeight="1">
      <c r="A6" s="12"/>
      <c r="B6" s="13" t="s">
        <v>22</v>
      </c>
      <c r="C6" s="14"/>
      <c r="D6" s="15" t="s">
        <v>23</v>
      </c>
      <c r="E6" s="15" t="s">
        <v>24</v>
      </c>
      <c r="F6" s="15" t="s">
        <v>25</v>
      </c>
      <c r="G6" s="15" t="s">
        <v>26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31</v>
      </c>
      <c r="M6" s="15" t="s">
        <v>32</v>
      </c>
      <c r="N6" s="15" t="s">
        <v>33</v>
      </c>
    </row>
    <row r="7" spans="1:14" ht="11.25" customHeight="1">
      <c r="A7" s="15" t="s">
        <v>72</v>
      </c>
      <c r="B7" s="48">
        <v>4.5</v>
      </c>
      <c r="C7" s="22">
        <f aca="true" t="shared" si="0" ref="C7:C35">$C$36*B7</f>
        <v>52231.5</v>
      </c>
      <c r="D7" s="22">
        <f aca="true" t="shared" si="1" ref="D7:D40">(C7*21%)+C7</f>
        <v>63200.115</v>
      </c>
      <c r="E7" s="22">
        <f aca="true" t="shared" si="2" ref="E7:E40">(C7*23%)+C7</f>
        <v>64244.745</v>
      </c>
      <c r="F7" s="22">
        <f aca="true" t="shared" si="3" ref="F7:F40">(C7*33%)+C7</f>
        <v>69467.895</v>
      </c>
      <c r="G7" s="22">
        <f aca="true" t="shared" si="4" ref="G7:G40">(C7*43%)+C7</f>
        <v>74691.045</v>
      </c>
      <c r="H7" s="22">
        <f aca="true" t="shared" si="5" ref="H7:H40">(C7*54%)+C7</f>
        <v>80436.51000000001</v>
      </c>
      <c r="I7" s="22">
        <f aca="true" t="shared" si="6" ref="I7:I40">(C7*64%)+C7</f>
        <v>85659.66</v>
      </c>
      <c r="J7" s="22">
        <f aca="true" t="shared" si="7" ref="J7:J40">(C7*74%)+C7</f>
        <v>90882.81</v>
      </c>
      <c r="K7" s="22">
        <f aca="true" t="shared" si="8" ref="K7:K40">(C7*84%)+C7</f>
        <v>96105.95999999999</v>
      </c>
      <c r="L7" s="22">
        <f aca="true" t="shared" si="9" ref="L7:L40">(C7*105%)+C7</f>
        <v>107074.57500000001</v>
      </c>
      <c r="M7" s="22">
        <f aca="true" t="shared" si="10" ref="M7:M40">(C7*115%)+C7</f>
        <v>112297.725</v>
      </c>
      <c r="N7" s="22">
        <f aca="true" t="shared" si="11" ref="N7:N40">(C7*125%)+C7</f>
        <v>117520.875</v>
      </c>
    </row>
    <row r="8" spans="1:14" ht="11.25" customHeight="1">
      <c r="A8" s="15" t="s">
        <v>73</v>
      </c>
      <c r="B8" s="48">
        <v>4.2</v>
      </c>
      <c r="C8" s="22">
        <f t="shared" si="0"/>
        <v>48749.4</v>
      </c>
      <c r="D8" s="22">
        <f t="shared" si="1"/>
        <v>58986.774000000005</v>
      </c>
      <c r="E8" s="22">
        <f t="shared" si="2"/>
        <v>59961.762</v>
      </c>
      <c r="F8" s="22">
        <f t="shared" si="3"/>
        <v>64836.702000000005</v>
      </c>
      <c r="G8" s="22">
        <f t="shared" si="4"/>
        <v>69711.642</v>
      </c>
      <c r="H8" s="22">
        <f t="shared" si="5"/>
        <v>75074.076</v>
      </c>
      <c r="I8" s="22">
        <f t="shared" si="6"/>
        <v>79949.016</v>
      </c>
      <c r="J8" s="22">
        <f t="shared" si="7"/>
        <v>84823.956</v>
      </c>
      <c r="K8" s="22">
        <f t="shared" si="8"/>
        <v>89698.89600000001</v>
      </c>
      <c r="L8" s="22">
        <f t="shared" si="9"/>
        <v>99936.27</v>
      </c>
      <c r="M8" s="22">
        <f t="shared" si="10"/>
        <v>104811.20999999999</v>
      </c>
      <c r="N8" s="22">
        <f t="shared" si="11"/>
        <v>109686.15</v>
      </c>
    </row>
    <row r="9" spans="1:14" ht="11.25" customHeight="1">
      <c r="A9" s="15" t="s">
        <v>74</v>
      </c>
      <c r="B9" s="48">
        <v>4.08</v>
      </c>
      <c r="C9" s="22">
        <f t="shared" si="0"/>
        <v>47356.56</v>
      </c>
      <c r="D9" s="22">
        <f t="shared" si="1"/>
        <v>57301.4376</v>
      </c>
      <c r="E9" s="22">
        <f t="shared" si="2"/>
        <v>58248.568799999994</v>
      </c>
      <c r="F9" s="22">
        <f t="shared" si="3"/>
        <v>62984.224799999996</v>
      </c>
      <c r="G9" s="22">
        <f t="shared" si="4"/>
        <v>67719.8808</v>
      </c>
      <c r="H9" s="22">
        <f t="shared" si="5"/>
        <v>72929.1024</v>
      </c>
      <c r="I9" s="22">
        <f t="shared" si="6"/>
        <v>77664.75839999999</v>
      </c>
      <c r="J9" s="22">
        <f t="shared" si="7"/>
        <v>82400.4144</v>
      </c>
      <c r="K9" s="22">
        <f t="shared" si="8"/>
        <v>87136.0704</v>
      </c>
      <c r="L9" s="22">
        <f t="shared" si="9"/>
        <v>97080.948</v>
      </c>
      <c r="M9" s="22">
        <f t="shared" si="10"/>
        <v>101816.60399999999</v>
      </c>
      <c r="N9" s="22">
        <f t="shared" si="11"/>
        <v>106552.26</v>
      </c>
    </row>
    <row r="10" spans="1:14" ht="11.25" customHeight="1">
      <c r="A10" s="15" t="s">
        <v>75</v>
      </c>
      <c r="B10" s="48">
        <v>3.96</v>
      </c>
      <c r="C10" s="22">
        <f t="shared" si="0"/>
        <v>45963.72</v>
      </c>
      <c r="D10" s="22">
        <f t="shared" si="1"/>
        <v>55616.101200000005</v>
      </c>
      <c r="E10" s="22">
        <f t="shared" si="2"/>
        <v>56535.3756</v>
      </c>
      <c r="F10" s="22">
        <f t="shared" si="3"/>
        <v>61131.7476</v>
      </c>
      <c r="G10" s="22">
        <f t="shared" si="4"/>
        <v>65728.1196</v>
      </c>
      <c r="H10" s="22">
        <f t="shared" si="5"/>
        <v>70784.1288</v>
      </c>
      <c r="I10" s="22">
        <f t="shared" si="6"/>
        <v>75380.50080000001</v>
      </c>
      <c r="J10" s="22">
        <f t="shared" si="7"/>
        <v>79976.87280000001</v>
      </c>
      <c r="K10" s="22">
        <f t="shared" si="8"/>
        <v>84573.2448</v>
      </c>
      <c r="L10" s="22">
        <f t="shared" si="9"/>
        <v>94225.626</v>
      </c>
      <c r="M10" s="22">
        <f t="shared" si="10"/>
        <v>98821.99799999999</v>
      </c>
      <c r="N10" s="22">
        <f t="shared" si="11"/>
        <v>103418.37</v>
      </c>
    </row>
    <row r="11" spans="1:14" ht="11.25" customHeight="1">
      <c r="A11" s="15" t="s">
        <v>76</v>
      </c>
      <c r="B11" s="48">
        <v>3.6</v>
      </c>
      <c r="C11" s="22">
        <f t="shared" si="0"/>
        <v>41785.200000000004</v>
      </c>
      <c r="D11" s="22">
        <f t="shared" si="1"/>
        <v>50560.092000000004</v>
      </c>
      <c r="E11" s="22">
        <f t="shared" si="2"/>
        <v>51395.796</v>
      </c>
      <c r="F11" s="22">
        <f t="shared" si="3"/>
        <v>55574.316000000006</v>
      </c>
      <c r="G11" s="22">
        <f t="shared" si="4"/>
        <v>59752.83600000001</v>
      </c>
      <c r="H11" s="22">
        <f t="shared" si="5"/>
        <v>64349.20800000001</v>
      </c>
      <c r="I11" s="22">
        <f t="shared" si="6"/>
        <v>68527.728</v>
      </c>
      <c r="J11" s="22">
        <f t="shared" si="7"/>
        <v>72706.248</v>
      </c>
      <c r="K11" s="22">
        <f t="shared" si="8"/>
        <v>76884.76800000001</v>
      </c>
      <c r="L11" s="22">
        <f t="shared" si="9"/>
        <v>85659.66</v>
      </c>
      <c r="M11" s="22">
        <f t="shared" si="10"/>
        <v>89838.18000000001</v>
      </c>
      <c r="N11" s="22">
        <f t="shared" si="11"/>
        <v>94016.70000000001</v>
      </c>
    </row>
    <row r="12" spans="1:14" ht="11.25" customHeight="1">
      <c r="A12" s="15" t="s">
        <v>77</v>
      </c>
      <c r="B12" s="48">
        <v>3</v>
      </c>
      <c r="C12" s="22">
        <f t="shared" si="0"/>
        <v>34821</v>
      </c>
      <c r="D12" s="22">
        <f t="shared" si="1"/>
        <v>42133.41</v>
      </c>
      <c r="E12" s="22">
        <f t="shared" si="2"/>
        <v>42829.83</v>
      </c>
      <c r="F12" s="22">
        <f t="shared" si="3"/>
        <v>46311.93</v>
      </c>
      <c r="G12" s="22">
        <f t="shared" si="4"/>
        <v>49794.03</v>
      </c>
      <c r="H12" s="22">
        <f t="shared" si="5"/>
        <v>53624.34</v>
      </c>
      <c r="I12" s="22">
        <f t="shared" si="6"/>
        <v>57106.44</v>
      </c>
      <c r="J12" s="22">
        <f t="shared" si="7"/>
        <v>60588.54</v>
      </c>
      <c r="K12" s="22">
        <f t="shared" si="8"/>
        <v>64070.64</v>
      </c>
      <c r="L12" s="22">
        <f t="shared" si="9"/>
        <v>71383.05</v>
      </c>
      <c r="M12" s="22">
        <f t="shared" si="10"/>
        <v>74865.15</v>
      </c>
      <c r="N12" s="22">
        <f t="shared" si="11"/>
        <v>78347.25</v>
      </c>
    </row>
    <row r="13" spans="1:14" ht="11.25" customHeight="1">
      <c r="A13" s="15" t="s">
        <v>78</v>
      </c>
      <c r="B13" s="48">
        <v>2.82</v>
      </c>
      <c r="C13" s="22">
        <f t="shared" si="0"/>
        <v>32731.739999999998</v>
      </c>
      <c r="D13" s="22">
        <f t="shared" si="1"/>
        <v>39605.405399999996</v>
      </c>
      <c r="E13" s="22">
        <f t="shared" si="2"/>
        <v>40260.040199999996</v>
      </c>
      <c r="F13" s="22">
        <f t="shared" si="3"/>
        <v>43533.2142</v>
      </c>
      <c r="G13" s="22">
        <f t="shared" si="4"/>
        <v>46806.3882</v>
      </c>
      <c r="H13" s="22">
        <f t="shared" si="5"/>
        <v>50406.8796</v>
      </c>
      <c r="I13" s="22">
        <f t="shared" si="6"/>
        <v>53680.0536</v>
      </c>
      <c r="J13" s="22">
        <f t="shared" si="7"/>
        <v>56953.2276</v>
      </c>
      <c r="K13" s="22">
        <f t="shared" si="8"/>
        <v>60226.4016</v>
      </c>
      <c r="L13" s="22">
        <f t="shared" si="9"/>
        <v>67100.067</v>
      </c>
      <c r="M13" s="22">
        <f t="shared" si="10"/>
        <v>70373.241</v>
      </c>
      <c r="N13" s="22">
        <f t="shared" si="11"/>
        <v>73646.415</v>
      </c>
    </row>
    <row r="14" spans="1:14" ht="11.25" customHeight="1">
      <c r="A14" s="15" t="s">
        <v>79</v>
      </c>
      <c r="B14" s="48">
        <v>2.69</v>
      </c>
      <c r="C14" s="22">
        <f t="shared" si="0"/>
        <v>31222.829999999998</v>
      </c>
      <c r="D14" s="22">
        <f t="shared" si="1"/>
        <v>37779.624299999996</v>
      </c>
      <c r="E14" s="22">
        <f t="shared" si="2"/>
        <v>38404.0809</v>
      </c>
      <c r="F14" s="22">
        <f t="shared" si="3"/>
        <v>41526.3639</v>
      </c>
      <c r="G14" s="22">
        <f t="shared" si="4"/>
        <v>44648.6469</v>
      </c>
      <c r="H14" s="22">
        <f t="shared" si="5"/>
        <v>48083.1582</v>
      </c>
      <c r="I14" s="22">
        <f t="shared" si="6"/>
        <v>51205.4412</v>
      </c>
      <c r="J14" s="22">
        <f t="shared" si="7"/>
        <v>54327.7242</v>
      </c>
      <c r="K14" s="22">
        <f t="shared" si="8"/>
        <v>57450.00719999999</v>
      </c>
      <c r="L14" s="22">
        <f t="shared" si="9"/>
        <v>64006.8015</v>
      </c>
      <c r="M14" s="22">
        <f t="shared" si="10"/>
        <v>67129.0845</v>
      </c>
      <c r="N14" s="22">
        <f t="shared" si="11"/>
        <v>70251.3675</v>
      </c>
    </row>
    <row r="15" spans="1:14" ht="11.25" customHeight="1">
      <c r="A15" s="15" t="s">
        <v>80</v>
      </c>
      <c r="B15" s="48">
        <v>2.6</v>
      </c>
      <c r="C15" s="22">
        <f t="shared" si="0"/>
        <v>30178.2</v>
      </c>
      <c r="D15" s="22">
        <f t="shared" si="1"/>
        <v>36515.622</v>
      </c>
      <c r="E15" s="22">
        <f t="shared" si="2"/>
        <v>37119.186</v>
      </c>
      <c r="F15" s="22">
        <f t="shared" si="3"/>
        <v>40137.006</v>
      </c>
      <c r="G15" s="22">
        <f t="shared" si="4"/>
        <v>43154.826</v>
      </c>
      <c r="H15" s="22">
        <f t="shared" si="5"/>
        <v>46474.428</v>
      </c>
      <c r="I15" s="22">
        <f t="shared" si="6"/>
        <v>49492.24800000001</v>
      </c>
      <c r="J15" s="22">
        <f t="shared" si="7"/>
        <v>52510.068</v>
      </c>
      <c r="K15" s="22">
        <f t="shared" si="8"/>
        <v>55527.888</v>
      </c>
      <c r="L15" s="22">
        <f t="shared" si="9"/>
        <v>61865.31</v>
      </c>
      <c r="M15" s="22">
        <f t="shared" si="10"/>
        <v>64883.130000000005</v>
      </c>
      <c r="N15" s="22">
        <f t="shared" si="11"/>
        <v>67900.95</v>
      </c>
    </row>
    <row r="16" spans="1:14" ht="11.25" customHeight="1">
      <c r="A16" s="15" t="s">
        <v>81</v>
      </c>
      <c r="B16" s="48">
        <v>3</v>
      </c>
      <c r="C16" s="22">
        <f t="shared" si="0"/>
        <v>34821</v>
      </c>
      <c r="D16" s="22">
        <f t="shared" si="1"/>
        <v>42133.41</v>
      </c>
      <c r="E16" s="22">
        <f t="shared" si="2"/>
        <v>42829.83</v>
      </c>
      <c r="F16" s="22">
        <f t="shared" si="3"/>
        <v>46311.93</v>
      </c>
      <c r="G16" s="22">
        <f t="shared" si="4"/>
        <v>49794.03</v>
      </c>
      <c r="H16" s="22">
        <f t="shared" si="5"/>
        <v>53624.34</v>
      </c>
      <c r="I16" s="22">
        <f t="shared" si="6"/>
        <v>57106.44</v>
      </c>
      <c r="J16" s="22">
        <f t="shared" si="7"/>
        <v>60588.54</v>
      </c>
      <c r="K16" s="22">
        <f t="shared" si="8"/>
        <v>64070.64</v>
      </c>
      <c r="L16" s="22">
        <f t="shared" si="9"/>
        <v>71383.05</v>
      </c>
      <c r="M16" s="22">
        <f t="shared" si="10"/>
        <v>74865.15</v>
      </c>
      <c r="N16" s="22">
        <f t="shared" si="11"/>
        <v>78347.25</v>
      </c>
    </row>
    <row r="17" spans="1:14" ht="11.25" customHeight="1">
      <c r="A17" s="15" t="s">
        <v>82</v>
      </c>
      <c r="B17" s="48">
        <v>3</v>
      </c>
      <c r="C17" s="22">
        <f t="shared" si="0"/>
        <v>34821</v>
      </c>
      <c r="D17" s="22">
        <f t="shared" si="1"/>
        <v>42133.41</v>
      </c>
      <c r="E17" s="22">
        <f t="shared" si="2"/>
        <v>42829.83</v>
      </c>
      <c r="F17" s="22">
        <f t="shared" si="3"/>
        <v>46311.93</v>
      </c>
      <c r="G17" s="22">
        <f t="shared" si="4"/>
        <v>49794.03</v>
      </c>
      <c r="H17" s="22">
        <f t="shared" si="5"/>
        <v>53624.34</v>
      </c>
      <c r="I17" s="22">
        <f t="shared" si="6"/>
        <v>57106.44</v>
      </c>
      <c r="J17" s="22">
        <f t="shared" si="7"/>
        <v>60588.54</v>
      </c>
      <c r="K17" s="22">
        <f t="shared" si="8"/>
        <v>64070.64</v>
      </c>
      <c r="L17" s="22">
        <f t="shared" si="9"/>
        <v>71383.05</v>
      </c>
      <c r="M17" s="22">
        <f t="shared" si="10"/>
        <v>74865.15</v>
      </c>
      <c r="N17" s="22">
        <f t="shared" si="11"/>
        <v>78347.25</v>
      </c>
    </row>
    <row r="18" spans="1:14" ht="11.25" customHeight="1">
      <c r="A18" s="15" t="s">
        <v>83</v>
      </c>
      <c r="B18" s="48">
        <v>2.7</v>
      </c>
      <c r="C18" s="22">
        <f t="shared" si="0"/>
        <v>31338.9</v>
      </c>
      <c r="D18" s="22">
        <f t="shared" si="1"/>
        <v>37920.069</v>
      </c>
      <c r="E18" s="22">
        <f t="shared" si="2"/>
        <v>38546.847</v>
      </c>
      <c r="F18" s="22">
        <f t="shared" si="3"/>
        <v>41680.737</v>
      </c>
      <c r="G18" s="22">
        <f t="shared" si="4"/>
        <v>44814.627</v>
      </c>
      <c r="H18" s="22">
        <f t="shared" si="5"/>
        <v>48261.906</v>
      </c>
      <c r="I18" s="22">
        <f t="shared" si="6"/>
        <v>51395.796</v>
      </c>
      <c r="J18" s="22">
        <f t="shared" si="7"/>
        <v>54529.686</v>
      </c>
      <c r="K18" s="22">
        <f t="shared" si="8"/>
        <v>57663.576</v>
      </c>
      <c r="L18" s="22">
        <f t="shared" si="9"/>
        <v>64244.745</v>
      </c>
      <c r="M18" s="22">
        <f t="shared" si="10"/>
        <v>67378.63500000001</v>
      </c>
      <c r="N18" s="22">
        <f t="shared" si="11"/>
        <v>70512.525</v>
      </c>
    </row>
    <row r="19" spans="1:14" ht="11.25" customHeight="1">
      <c r="A19" s="15" t="s">
        <v>113</v>
      </c>
      <c r="B19" s="48">
        <v>3</v>
      </c>
      <c r="C19" s="22">
        <f t="shared" si="0"/>
        <v>34821</v>
      </c>
      <c r="D19" s="22">
        <f t="shared" si="1"/>
        <v>42133.41</v>
      </c>
      <c r="E19" s="22">
        <f t="shared" si="2"/>
        <v>42829.83</v>
      </c>
      <c r="F19" s="22">
        <f t="shared" si="3"/>
        <v>46311.93</v>
      </c>
      <c r="G19" s="22">
        <f t="shared" si="4"/>
        <v>49794.03</v>
      </c>
      <c r="H19" s="22">
        <f t="shared" si="5"/>
        <v>53624.34</v>
      </c>
      <c r="I19" s="22">
        <f t="shared" si="6"/>
        <v>57106.44</v>
      </c>
      <c r="J19" s="22">
        <f t="shared" si="7"/>
        <v>60588.54</v>
      </c>
      <c r="K19" s="22">
        <f t="shared" si="8"/>
        <v>64070.64</v>
      </c>
      <c r="L19" s="22">
        <f t="shared" si="9"/>
        <v>71383.05</v>
      </c>
      <c r="M19" s="22">
        <f t="shared" si="10"/>
        <v>74865.15</v>
      </c>
      <c r="N19" s="22">
        <f t="shared" si="11"/>
        <v>78347.25</v>
      </c>
    </row>
    <row r="20" spans="1:14" ht="11.25" customHeight="1">
      <c r="A20" s="15" t="s">
        <v>114</v>
      </c>
      <c r="B20" s="48">
        <v>2.7</v>
      </c>
      <c r="C20" s="22">
        <f t="shared" si="0"/>
        <v>31338.9</v>
      </c>
      <c r="D20" s="22">
        <f t="shared" si="1"/>
        <v>37920.069</v>
      </c>
      <c r="E20" s="22">
        <f t="shared" si="2"/>
        <v>38546.847</v>
      </c>
      <c r="F20" s="22">
        <f t="shared" si="3"/>
        <v>41680.737</v>
      </c>
      <c r="G20" s="22">
        <f t="shared" si="4"/>
        <v>44814.627</v>
      </c>
      <c r="H20" s="22">
        <f t="shared" si="5"/>
        <v>48261.906</v>
      </c>
      <c r="I20" s="22">
        <f t="shared" si="6"/>
        <v>51395.796</v>
      </c>
      <c r="J20" s="22">
        <f t="shared" si="7"/>
        <v>54529.686</v>
      </c>
      <c r="K20" s="22">
        <f t="shared" si="8"/>
        <v>57663.576</v>
      </c>
      <c r="L20" s="22">
        <f t="shared" si="9"/>
        <v>64244.745</v>
      </c>
      <c r="M20" s="22">
        <f t="shared" si="10"/>
        <v>67378.63500000001</v>
      </c>
      <c r="N20" s="22">
        <f t="shared" si="11"/>
        <v>70512.525</v>
      </c>
    </row>
    <row r="21" spans="1:14" ht="11.25" customHeight="1">
      <c r="A21" s="15" t="s">
        <v>115</v>
      </c>
      <c r="B21" s="48">
        <v>2.7</v>
      </c>
      <c r="C21" s="22">
        <f t="shared" si="0"/>
        <v>31338.9</v>
      </c>
      <c r="D21" s="22">
        <f t="shared" si="1"/>
        <v>37920.069</v>
      </c>
      <c r="E21" s="22">
        <f t="shared" si="2"/>
        <v>38546.847</v>
      </c>
      <c r="F21" s="22">
        <f t="shared" si="3"/>
        <v>41680.737</v>
      </c>
      <c r="G21" s="22">
        <f t="shared" si="4"/>
        <v>44814.627</v>
      </c>
      <c r="H21" s="22">
        <f t="shared" si="5"/>
        <v>48261.906</v>
      </c>
      <c r="I21" s="22">
        <f t="shared" si="6"/>
        <v>51395.796</v>
      </c>
      <c r="J21" s="22">
        <f t="shared" si="7"/>
        <v>54529.686</v>
      </c>
      <c r="K21" s="22">
        <f t="shared" si="8"/>
        <v>57663.576</v>
      </c>
      <c r="L21" s="22">
        <f t="shared" si="9"/>
        <v>64244.745</v>
      </c>
      <c r="M21" s="22">
        <f t="shared" si="10"/>
        <v>67378.63500000001</v>
      </c>
      <c r="N21" s="22">
        <f t="shared" si="11"/>
        <v>70512.525</v>
      </c>
    </row>
    <row r="22" spans="1:14" ht="11.25" customHeight="1">
      <c r="A22" s="15" t="s">
        <v>116</v>
      </c>
      <c r="B22" s="48">
        <v>2.58</v>
      </c>
      <c r="C22" s="22">
        <f t="shared" si="0"/>
        <v>29946.06</v>
      </c>
      <c r="D22" s="22">
        <f t="shared" si="1"/>
        <v>36234.7326</v>
      </c>
      <c r="E22" s="22">
        <f t="shared" si="2"/>
        <v>36833.6538</v>
      </c>
      <c r="F22" s="22">
        <f t="shared" si="3"/>
        <v>39828.2598</v>
      </c>
      <c r="G22" s="22">
        <f t="shared" si="4"/>
        <v>42822.8658</v>
      </c>
      <c r="H22" s="22">
        <f t="shared" si="5"/>
        <v>46116.932400000005</v>
      </c>
      <c r="I22" s="22">
        <f t="shared" si="6"/>
        <v>49111.538400000005</v>
      </c>
      <c r="J22" s="22">
        <f t="shared" si="7"/>
        <v>52106.144400000005</v>
      </c>
      <c r="K22" s="22">
        <f t="shared" si="8"/>
        <v>55100.750400000004</v>
      </c>
      <c r="L22" s="22">
        <f t="shared" si="9"/>
        <v>61389.423</v>
      </c>
      <c r="M22" s="22">
        <f t="shared" si="10"/>
        <v>64384.028999999995</v>
      </c>
      <c r="N22" s="22">
        <f t="shared" si="11"/>
        <v>67378.63500000001</v>
      </c>
    </row>
    <row r="23" spans="1:14" ht="11.25" customHeight="1">
      <c r="A23" s="15" t="s">
        <v>117</v>
      </c>
      <c r="B23" s="48">
        <v>2.7</v>
      </c>
      <c r="C23" s="22">
        <f t="shared" si="0"/>
        <v>31338.9</v>
      </c>
      <c r="D23" s="22">
        <f t="shared" si="1"/>
        <v>37920.069</v>
      </c>
      <c r="E23" s="22">
        <f t="shared" si="2"/>
        <v>38546.847</v>
      </c>
      <c r="F23" s="22">
        <f t="shared" si="3"/>
        <v>41680.737</v>
      </c>
      <c r="G23" s="22">
        <f t="shared" si="4"/>
        <v>44814.627</v>
      </c>
      <c r="H23" s="22">
        <f t="shared" si="5"/>
        <v>48261.906</v>
      </c>
      <c r="I23" s="22">
        <f t="shared" si="6"/>
        <v>51395.796</v>
      </c>
      <c r="J23" s="22">
        <f t="shared" si="7"/>
        <v>54529.686</v>
      </c>
      <c r="K23" s="22">
        <f t="shared" si="8"/>
        <v>57663.576</v>
      </c>
      <c r="L23" s="22">
        <f t="shared" si="9"/>
        <v>64244.745</v>
      </c>
      <c r="M23" s="22">
        <f t="shared" si="10"/>
        <v>67378.63500000001</v>
      </c>
      <c r="N23" s="22">
        <f t="shared" si="11"/>
        <v>70512.525</v>
      </c>
    </row>
    <row r="24" spans="1:14" ht="11.25" customHeight="1">
      <c r="A24" s="15" t="s">
        <v>118</v>
      </c>
      <c r="B24" s="48">
        <v>2.58</v>
      </c>
      <c r="C24" s="22">
        <f t="shared" si="0"/>
        <v>29946.06</v>
      </c>
      <c r="D24" s="22">
        <f t="shared" si="1"/>
        <v>36234.7326</v>
      </c>
      <c r="E24" s="22">
        <f t="shared" si="2"/>
        <v>36833.6538</v>
      </c>
      <c r="F24" s="22">
        <f t="shared" si="3"/>
        <v>39828.2598</v>
      </c>
      <c r="G24" s="22">
        <f t="shared" si="4"/>
        <v>42822.8658</v>
      </c>
      <c r="H24" s="22">
        <f t="shared" si="5"/>
        <v>46116.932400000005</v>
      </c>
      <c r="I24" s="22">
        <f t="shared" si="6"/>
        <v>49111.538400000005</v>
      </c>
      <c r="J24" s="22">
        <f t="shared" si="7"/>
        <v>52106.144400000005</v>
      </c>
      <c r="K24" s="22">
        <f t="shared" si="8"/>
        <v>55100.750400000004</v>
      </c>
      <c r="L24" s="22">
        <f t="shared" si="9"/>
        <v>61389.423</v>
      </c>
      <c r="M24" s="22">
        <f t="shared" si="10"/>
        <v>64384.028999999995</v>
      </c>
      <c r="N24" s="22">
        <f t="shared" si="11"/>
        <v>67378.63500000001</v>
      </c>
    </row>
    <row r="25" spans="1:14" ht="11.25" customHeight="1">
      <c r="A25" s="15" t="s">
        <v>142</v>
      </c>
      <c r="B25" s="48">
        <v>2.4</v>
      </c>
      <c r="C25" s="22">
        <f t="shared" si="0"/>
        <v>27856.8</v>
      </c>
      <c r="D25" s="22">
        <f t="shared" si="1"/>
        <v>33706.728</v>
      </c>
      <c r="E25" s="22">
        <f t="shared" si="2"/>
        <v>34263.864</v>
      </c>
      <c r="F25" s="22">
        <f t="shared" si="3"/>
        <v>37049.544</v>
      </c>
      <c r="G25" s="22">
        <f t="shared" si="4"/>
        <v>39835.224</v>
      </c>
      <c r="H25" s="22">
        <f t="shared" si="5"/>
        <v>42899.472</v>
      </c>
      <c r="I25" s="22">
        <f t="shared" si="6"/>
        <v>45685.152</v>
      </c>
      <c r="J25" s="22">
        <f t="shared" si="7"/>
        <v>48470.831999999995</v>
      </c>
      <c r="K25" s="22">
        <f t="shared" si="8"/>
        <v>51256.512</v>
      </c>
      <c r="L25" s="22">
        <f t="shared" si="9"/>
        <v>57106.44</v>
      </c>
      <c r="M25" s="22">
        <f t="shared" si="10"/>
        <v>59892.119999999995</v>
      </c>
      <c r="N25" s="22">
        <f t="shared" si="11"/>
        <v>62677.8</v>
      </c>
    </row>
    <row r="26" spans="1:14" ht="11.25" customHeight="1">
      <c r="A26" s="15" t="s">
        <v>143</v>
      </c>
      <c r="B26" s="48">
        <v>2.16</v>
      </c>
      <c r="C26" s="22">
        <f t="shared" si="0"/>
        <v>25071.120000000003</v>
      </c>
      <c r="D26" s="22">
        <f t="shared" si="1"/>
        <v>30336.055200000003</v>
      </c>
      <c r="E26" s="22">
        <f t="shared" si="2"/>
        <v>30837.477600000006</v>
      </c>
      <c r="F26" s="22">
        <f t="shared" si="3"/>
        <v>33344.58960000001</v>
      </c>
      <c r="G26" s="22">
        <f t="shared" si="4"/>
        <v>35851.7016</v>
      </c>
      <c r="H26" s="22">
        <f t="shared" si="5"/>
        <v>38609.52480000001</v>
      </c>
      <c r="I26" s="22">
        <f t="shared" si="6"/>
        <v>41116.63680000001</v>
      </c>
      <c r="J26" s="22">
        <f t="shared" si="7"/>
        <v>43623.7488</v>
      </c>
      <c r="K26" s="22">
        <f t="shared" si="8"/>
        <v>46130.86080000001</v>
      </c>
      <c r="L26" s="22">
        <f t="shared" si="9"/>
        <v>51395.796</v>
      </c>
      <c r="M26" s="22">
        <f t="shared" si="10"/>
        <v>53902.908</v>
      </c>
      <c r="N26" s="22">
        <f t="shared" si="11"/>
        <v>56410.020000000004</v>
      </c>
    </row>
    <row r="27" spans="1:14" ht="11.25" customHeight="1">
      <c r="A27" s="15" t="s">
        <v>120</v>
      </c>
      <c r="B27" s="48">
        <v>2.16</v>
      </c>
      <c r="C27" s="22">
        <f t="shared" si="0"/>
        <v>25071.120000000003</v>
      </c>
      <c r="D27" s="22">
        <f t="shared" si="1"/>
        <v>30336.055200000003</v>
      </c>
      <c r="E27" s="22">
        <f t="shared" si="2"/>
        <v>30837.477600000006</v>
      </c>
      <c r="F27" s="22">
        <f t="shared" si="3"/>
        <v>33344.58960000001</v>
      </c>
      <c r="G27" s="22">
        <f t="shared" si="4"/>
        <v>35851.7016</v>
      </c>
      <c r="H27" s="22">
        <f t="shared" si="5"/>
        <v>38609.52480000001</v>
      </c>
      <c r="I27" s="22">
        <f t="shared" si="6"/>
        <v>41116.63680000001</v>
      </c>
      <c r="J27" s="22">
        <f t="shared" si="7"/>
        <v>43623.7488</v>
      </c>
      <c r="K27" s="22">
        <f t="shared" si="8"/>
        <v>46130.86080000001</v>
      </c>
      <c r="L27" s="22">
        <f t="shared" si="9"/>
        <v>51395.796</v>
      </c>
      <c r="M27" s="22">
        <f t="shared" si="10"/>
        <v>53902.908</v>
      </c>
      <c r="N27" s="22">
        <f t="shared" si="11"/>
        <v>56410.020000000004</v>
      </c>
    </row>
    <row r="28" spans="1:14" ht="11.25" customHeight="1">
      <c r="A28" s="15" t="s">
        <v>121</v>
      </c>
      <c r="B28" s="48">
        <v>2.16</v>
      </c>
      <c r="C28" s="22">
        <f t="shared" si="0"/>
        <v>25071.120000000003</v>
      </c>
      <c r="D28" s="22">
        <f t="shared" si="1"/>
        <v>30336.055200000003</v>
      </c>
      <c r="E28" s="22">
        <f t="shared" si="2"/>
        <v>30837.477600000006</v>
      </c>
      <c r="F28" s="22">
        <f t="shared" si="3"/>
        <v>33344.58960000001</v>
      </c>
      <c r="G28" s="22">
        <f t="shared" si="4"/>
        <v>35851.7016</v>
      </c>
      <c r="H28" s="22">
        <f t="shared" si="5"/>
        <v>38609.52480000001</v>
      </c>
      <c r="I28" s="22">
        <f t="shared" si="6"/>
        <v>41116.63680000001</v>
      </c>
      <c r="J28" s="22">
        <f t="shared" si="7"/>
        <v>43623.7488</v>
      </c>
      <c r="K28" s="22">
        <f t="shared" si="8"/>
        <v>46130.86080000001</v>
      </c>
      <c r="L28" s="22">
        <f t="shared" si="9"/>
        <v>51395.796</v>
      </c>
      <c r="M28" s="22">
        <f t="shared" si="10"/>
        <v>53902.908</v>
      </c>
      <c r="N28" s="22">
        <f t="shared" si="11"/>
        <v>56410.020000000004</v>
      </c>
    </row>
    <row r="29" spans="1:14" ht="11.25" customHeight="1">
      <c r="A29" s="15" t="s">
        <v>96</v>
      </c>
      <c r="B29" s="48">
        <v>1.8</v>
      </c>
      <c r="C29" s="22">
        <f t="shared" si="0"/>
        <v>20892.600000000002</v>
      </c>
      <c r="D29" s="22">
        <f t="shared" si="1"/>
        <v>25280.046000000002</v>
      </c>
      <c r="E29" s="22">
        <f t="shared" si="2"/>
        <v>25697.898</v>
      </c>
      <c r="F29" s="22">
        <f t="shared" si="3"/>
        <v>27787.158000000003</v>
      </c>
      <c r="G29" s="22">
        <f t="shared" si="4"/>
        <v>29876.418000000005</v>
      </c>
      <c r="H29" s="22">
        <f t="shared" si="5"/>
        <v>32174.604000000007</v>
      </c>
      <c r="I29" s="22">
        <f t="shared" si="6"/>
        <v>34263.864</v>
      </c>
      <c r="J29" s="22">
        <f t="shared" si="7"/>
        <v>36353.124</v>
      </c>
      <c r="K29" s="22">
        <f t="shared" si="8"/>
        <v>38442.384000000005</v>
      </c>
      <c r="L29" s="22">
        <f t="shared" si="9"/>
        <v>42829.83</v>
      </c>
      <c r="M29" s="22">
        <f t="shared" si="10"/>
        <v>44919.090000000004</v>
      </c>
      <c r="N29" s="22">
        <f t="shared" si="11"/>
        <v>47008.350000000006</v>
      </c>
    </row>
    <row r="30" spans="1:14" ht="11.25" customHeight="1">
      <c r="A30" s="15" t="s">
        <v>97</v>
      </c>
      <c r="B30" s="48">
        <v>1.5</v>
      </c>
      <c r="C30" s="22">
        <f t="shared" si="0"/>
        <v>17410.5</v>
      </c>
      <c r="D30" s="22">
        <f t="shared" si="1"/>
        <v>21066.705</v>
      </c>
      <c r="E30" s="22">
        <f t="shared" si="2"/>
        <v>21414.915</v>
      </c>
      <c r="F30" s="22">
        <f t="shared" si="3"/>
        <v>23155.965</v>
      </c>
      <c r="G30" s="22">
        <f t="shared" si="4"/>
        <v>24897.015</v>
      </c>
      <c r="H30" s="22">
        <f t="shared" si="5"/>
        <v>26812.17</v>
      </c>
      <c r="I30" s="22">
        <f t="shared" si="6"/>
        <v>28553.22</v>
      </c>
      <c r="J30" s="22">
        <f t="shared" si="7"/>
        <v>30294.27</v>
      </c>
      <c r="K30" s="22">
        <f t="shared" si="8"/>
        <v>32035.32</v>
      </c>
      <c r="L30" s="22">
        <f t="shared" si="9"/>
        <v>35691.525</v>
      </c>
      <c r="M30" s="22">
        <f t="shared" si="10"/>
        <v>37432.575</v>
      </c>
      <c r="N30" s="22">
        <f t="shared" si="11"/>
        <v>39173.625</v>
      </c>
    </row>
    <row r="31" spans="1:14" ht="11.25" customHeight="1">
      <c r="A31" s="15" t="s">
        <v>122</v>
      </c>
      <c r="B31" s="48">
        <v>2.04</v>
      </c>
      <c r="C31" s="22">
        <f t="shared" si="0"/>
        <v>23678.28</v>
      </c>
      <c r="D31" s="22">
        <f t="shared" si="1"/>
        <v>28650.7188</v>
      </c>
      <c r="E31" s="22">
        <f t="shared" si="2"/>
        <v>29124.284399999997</v>
      </c>
      <c r="F31" s="22">
        <f t="shared" si="3"/>
        <v>31492.112399999998</v>
      </c>
      <c r="G31" s="22">
        <f t="shared" si="4"/>
        <v>33859.9404</v>
      </c>
      <c r="H31" s="22">
        <f t="shared" si="5"/>
        <v>36464.5512</v>
      </c>
      <c r="I31" s="22">
        <f t="shared" si="6"/>
        <v>38832.379199999996</v>
      </c>
      <c r="J31" s="22">
        <f t="shared" si="7"/>
        <v>41200.2072</v>
      </c>
      <c r="K31" s="22">
        <f t="shared" si="8"/>
        <v>43568.0352</v>
      </c>
      <c r="L31" s="22">
        <f t="shared" si="9"/>
        <v>48540.474</v>
      </c>
      <c r="M31" s="22">
        <f t="shared" si="10"/>
        <v>50908.301999999996</v>
      </c>
      <c r="N31" s="22">
        <f t="shared" si="11"/>
        <v>53276.13</v>
      </c>
    </row>
    <row r="32" spans="1:14" ht="11.25" customHeight="1">
      <c r="A32" s="15" t="s">
        <v>144</v>
      </c>
      <c r="B32" s="48">
        <v>1.02</v>
      </c>
      <c r="C32" s="22">
        <f t="shared" si="0"/>
        <v>11839.14</v>
      </c>
      <c r="D32" s="22">
        <f t="shared" si="1"/>
        <v>14325.3594</v>
      </c>
      <c r="E32" s="22">
        <f t="shared" si="2"/>
        <v>14562.142199999998</v>
      </c>
      <c r="F32" s="22">
        <f t="shared" si="3"/>
        <v>15746.056199999999</v>
      </c>
      <c r="G32" s="22">
        <f t="shared" si="4"/>
        <v>16929.9702</v>
      </c>
      <c r="H32" s="22">
        <f t="shared" si="5"/>
        <v>18232.2756</v>
      </c>
      <c r="I32" s="22">
        <f t="shared" si="6"/>
        <v>19416.189599999998</v>
      </c>
      <c r="J32" s="22">
        <f t="shared" si="7"/>
        <v>20600.1036</v>
      </c>
      <c r="K32" s="22">
        <f t="shared" si="8"/>
        <v>21784.0176</v>
      </c>
      <c r="L32" s="22">
        <f t="shared" si="9"/>
        <v>24270.237</v>
      </c>
      <c r="M32" s="22">
        <f t="shared" si="10"/>
        <v>25454.150999999998</v>
      </c>
      <c r="N32" s="22">
        <f t="shared" si="11"/>
        <v>26638.065</v>
      </c>
    </row>
    <row r="33" spans="1:14" ht="11.25" customHeight="1">
      <c r="A33" s="15" t="s">
        <v>123</v>
      </c>
      <c r="B33" s="48">
        <v>1.5</v>
      </c>
      <c r="C33" s="22">
        <f t="shared" si="0"/>
        <v>17410.5</v>
      </c>
      <c r="D33" s="22">
        <f t="shared" si="1"/>
        <v>21066.705</v>
      </c>
      <c r="E33" s="22">
        <f t="shared" si="2"/>
        <v>21414.915</v>
      </c>
      <c r="F33" s="22">
        <f t="shared" si="3"/>
        <v>23155.965</v>
      </c>
      <c r="G33" s="22">
        <f t="shared" si="4"/>
        <v>24897.015</v>
      </c>
      <c r="H33" s="22">
        <f t="shared" si="5"/>
        <v>26812.17</v>
      </c>
      <c r="I33" s="22">
        <f t="shared" si="6"/>
        <v>28553.22</v>
      </c>
      <c r="J33" s="22">
        <f t="shared" si="7"/>
        <v>30294.27</v>
      </c>
      <c r="K33" s="22">
        <f t="shared" si="8"/>
        <v>32035.32</v>
      </c>
      <c r="L33" s="22">
        <f t="shared" si="9"/>
        <v>35691.525</v>
      </c>
      <c r="M33" s="22">
        <f t="shared" si="10"/>
        <v>37432.575</v>
      </c>
      <c r="N33" s="22">
        <f t="shared" si="11"/>
        <v>39173.625</v>
      </c>
    </row>
    <row r="34" spans="1:14" ht="11.25" customHeight="1">
      <c r="A34" s="15" t="s">
        <v>124</v>
      </c>
      <c r="B34" s="48">
        <v>1.44</v>
      </c>
      <c r="C34" s="22">
        <f t="shared" si="0"/>
        <v>16714.079999999998</v>
      </c>
      <c r="D34" s="22">
        <f t="shared" si="1"/>
        <v>20224.036799999998</v>
      </c>
      <c r="E34" s="22">
        <f t="shared" si="2"/>
        <v>20558.318399999996</v>
      </c>
      <c r="F34" s="22">
        <f t="shared" si="3"/>
        <v>22229.7264</v>
      </c>
      <c r="G34" s="22">
        <f t="shared" si="4"/>
        <v>23901.134399999995</v>
      </c>
      <c r="H34" s="22">
        <f t="shared" si="5"/>
        <v>25739.6832</v>
      </c>
      <c r="I34" s="22">
        <f t="shared" si="6"/>
        <v>27411.091199999995</v>
      </c>
      <c r="J34" s="22">
        <f t="shared" si="7"/>
        <v>29082.4992</v>
      </c>
      <c r="K34" s="22">
        <f t="shared" si="8"/>
        <v>30753.907199999994</v>
      </c>
      <c r="L34" s="22">
        <f t="shared" si="9"/>
        <v>34263.864</v>
      </c>
      <c r="M34" s="22">
        <f t="shared" si="10"/>
        <v>35935.272</v>
      </c>
      <c r="N34" s="22">
        <f t="shared" si="11"/>
        <v>37606.67999999999</v>
      </c>
    </row>
    <row r="35" spans="1:14" ht="11.25" customHeight="1">
      <c r="A35" s="15" t="s">
        <v>125</v>
      </c>
      <c r="B35" s="48">
        <v>1.32</v>
      </c>
      <c r="C35" s="22">
        <f t="shared" si="0"/>
        <v>15321.240000000002</v>
      </c>
      <c r="D35" s="22">
        <f t="shared" si="1"/>
        <v>18538.7004</v>
      </c>
      <c r="E35" s="22">
        <f t="shared" si="2"/>
        <v>18845.125200000002</v>
      </c>
      <c r="F35" s="22">
        <f t="shared" si="3"/>
        <v>20377.249200000002</v>
      </c>
      <c r="G35" s="22">
        <f t="shared" si="4"/>
        <v>21909.3732</v>
      </c>
      <c r="H35" s="22">
        <f t="shared" si="5"/>
        <v>23594.709600000002</v>
      </c>
      <c r="I35" s="22">
        <f t="shared" si="6"/>
        <v>25126.833600000005</v>
      </c>
      <c r="J35" s="22">
        <f t="shared" si="7"/>
        <v>26658.9576</v>
      </c>
      <c r="K35" s="22">
        <f t="shared" si="8"/>
        <v>28191.081600000005</v>
      </c>
      <c r="L35" s="22">
        <f t="shared" si="9"/>
        <v>31408.542</v>
      </c>
      <c r="M35" s="22">
        <f t="shared" si="10"/>
        <v>32940.666</v>
      </c>
      <c r="N35" s="22">
        <f t="shared" si="11"/>
        <v>34472.79000000001</v>
      </c>
    </row>
    <row r="36" spans="1:14" ht="11.25" customHeight="1">
      <c r="A36" s="15" t="s">
        <v>127</v>
      </c>
      <c r="B36" s="48">
        <v>1</v>
      </c>
      <c r="C36" s="49">
        <v>11607</v>
      </c>
      <c r="D36" s="22">
        <f t="shared" si="1"/>
        <v>14044.47</v>
      </c>
      <c r="E36" s="22">
        <f t="shared" si="2"/>
        <v>14276.61</v>
      </c>
      <c r="F36" s="22">
        <f t="shared" si="3"/>
        <v>15437.310000000001</v>
      </c>
      <c r="G36" s="22">
        <f t="shared" si="4"/>
        <v>16598.010000000002</v>
      </c>
      <c r="H36" s="22">
        <f t="shared" si="5"/>
        <v>17874.78</v>
      </c>
      <c r="I36" s="22">
        <f t="shared" si="6"/>
        <v>19035.48</v>
      </c>
      <c r="J36" s="22">
        <f t="shared" si="7"/>
        <v>20196.18</v>
      </c>
      <c r="K36" s="22">
        <f t="shared" si="8"/>
        <v>21356.879999999997</v>
      </c>
      <c r="L36" s="22">
        <f t="shared" si="9"/>
        <v>23794.35</v>
      </c>
      <c r="M36" s="22">
        <f t="shared" si="10"/>
        <v>24955.05</v>
      </c>
      <c r="N36" s="22">
        <f t="shared" si="11"/>
        <v>26115.75</v>
      </c>
    </row>
    <row r="37" spans="1:14" ht="11.25" customHeight="1">
      <c r="A37" s="15" t="s">
        <v>128</v>
      </c>
      <c r="B37" s="48">
        <v>1.56</v>
      </c>
      <c r="C37" s="22">
        <f aca="true" t="shared" si="12" ref="C37:C40">$C$36*B37</f>
        <v>18106.920000000002</v>
      </c>
      <c r="D37" s="22">
        <f t="shared" si="1"/>
        <v>21909.3732</v>
      </c>
      <c r="E37" s="22">
        <f t="shared" si="2"/>
        <v>22271.5116</v>
      </c>
      <c r="F37" s="22">
        <f t="shared" si="3"/>
        <v>24082.2036</v>
      </c>
      <c r="G37" s="22">
        <f t="shared" si="4"/>
        <v>25892.895600000003</v>
      </c>
      <c r="H37" s="22">
        <f t="shared" si="5"/>
        <v>27884.656800000004</v>
      </c>
      <c r="I37" s="22">
        <f t="shared" si="6"/>
        <v>29695.348800000003</v>
      </c>
      <c r="J37" s="22">
        <f t="shared" si="7"/>
        <v>31506.040800000002</v>
      </c>
      <c r="K37" s="22">
        <f t="shared" si="8"/>
        <v>33316.732800000005</v>
      </c>
      <c r="L37" s="22">
        <f t="shared" si="9"/>
        <v>37119.186</v>
      </c>
      <c r="M37" s="22">
        <f t="shared" si="10"/>
        <v>38929.878000000004</v>
      </c>
      <c r="N37" s="22">
        <f t="shared" si="11"/>
        <v>40740.57000000001</v>
      </c>
    </row>
    <row r="38" spans="1:14" ht="11.25" customHeight="1">
      <c r="A38" s="15" t="s">
        <v>129</v>
      </c>
      <c r="B38" s="48">
        <v>1.2</v>
      </c>
      <c r="C38" s="22">
        <f t="shared" si="12"/>
        <v>13928.4</v>
      </c>
      <c r="D38" s="22">
        <f t="shared" si="1"/>
        <v>16853.364</v>
      </c>
      <c r="E38" s="22">
        <f t="shared" si="2"/>
        <v>17131.932</v>
      </c>
      <c r="F38" s="22">
        <f t="shared" si="3"/>
        <v>18524.772</v>
      </c>
      <c r="G38" s="22">
        <f t="shared" si="4"/>
        <v>19917.612</v>
      </c>
      <c r="H38" s="22">
        <f t="shared" si="5"/>
        <v>21449.736</v>
      </c>
      <c r="I38" s="22">
        <f t="shared" si="6"/>
        <v>22842.576</v>
      </c>
      <c r="J38" s="22">
        <f t="shared" si="7"/>
        <v>24235.415999999997</v>
      </c>
      <c r="K38" s="22">
        <f t="shared" si="8"/>
        <v>25628.256</v>
      </c>
      <c r="L38" s="22">
        <f t="shared" si="9"/>
        <v>28553.22</v>
      </c>
      <c r="M38" s="22">
        <f t="shared" si="10"/>
        <v>29946.059999999998</v>
      </c>
      <c r="N38" s="22">
        <f t="shared" si="11"/>
        <v>31338.9</v>
      </c>
    </row>
    <row r="39" spans="1:14" s="21" customFormat="1" ht="11.25" customHeight="1">
      <c r="A39" s="50" t="s">
        <v>98</v>
      </c>
      <c r="B39" s="48">
        <v>1.2</v>
      </c>
      <c r="C39" s="22">
        <f t="shared" si="12"/>
        <v>13928.4</v>
      </c>
      <c r="D39" s="22">
        <f t="shared" si="1"/>
        <v>16853.364</v>
      </c>
      <c r="E39" s="22">
        <f t="shared" si="2"/>
        <v>17131.932</v>
      </c>
      <c r="F39" s="22">
        <f t="shared" si="3"/>
        <v>18524.772</v>
      </c>
      <c r="G39" s="22">
        <f t="shared" si="4"/>
        <v>19917.612</v>
      </c>
      <c r="H39" s="22">
        <f t="shared" si="5"/>
        <v>21449.736</v>
      </c>
      <c r="I39" s="22">
        <f t="shared" si="6"/>
        <v>22842.576</v>
      </c>
      <c r="J39" s="22">
        <f t="shared" si="7"/>
        <v>24235.415999999997</v>
      </c>
      <c r="K39" s="22">
        <f t="shared" si="8"/>
        <v>25628.256</v>
      </c>
      <c r="L39" s="22">
        <f t="shared" si="9"/>
        <v>28553.22</v>
      </c>
      <c r="M39" s="22">
        <f t="shared" si="10"/>
        <v>29946.059999999998</v>
      </c>
      <c r="N39" s="22">
        <f t="shared" si="11"/>
        <v>31338.9</v>
      </c>
    </row>
    <row r="40" spans="1:14" ht="11.25" customHeight="1">
      <c r="A40" s="19" t="s">
        <v>130</v>
      </c>
      <c r="B40" s="46">
        <v>0.66</v>
      </c>
      <c r="C40" s="22">
        <f t="shared" si="12"/>
        <v>7660.620000000001</v>
      </c>
      <c r="D40" s="22">
        <f t="shared" si="1"/>
        <v>9269.3502</v>
      </c>
      <c r="E40" s="37">
        <f t="shared" si="2"/>
        <v>9422.562600000001</v>
      </c>
      <c r="F40" s="22">
        <f t="shared" si="3"/>
        <v>10188.624600000001</v>
      </c>
      <c r="G40" s="22">
        <f t="shared" si="4"/>
        <v>10954.6866</v>
      </c>
      <c r="H40" s="37">
        <f t="shared" si="5"/>
        <v>11797.354800000001</v>
      </c>
      <c r="I40" s="37">
        <f t="shared" si="6"/>
        <v>12563.416800000003</v>
      </c>
      <c r="J40" s="37">
        <f t="shared" si="7"/>
        <v>13329.4788</v>
      </c>
      <c r="K40" s="37">
        <f t="shared" si="8"/>
        <v>14095.540800000002</v>
      </c>
      <c r="L40" s="37">
        <f t="shared" si="9"/>
        <v>15704.271</v>
      </c>
      <c r="M40" s="37">
        <f t="shared" si="10"/>
        <v>16470.333</v>
      </c>
      <c r="N40" s="37">
        <f t="shared" si="11"/>
        <v>17236.395000000004</v>
      </c>
    </row>
    <row r="41" spans="1:14" ht="14.25" customHeight="1">
      <c r="A41" s="40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33.75" customHeight="1" hidden="1">
      <c r="A42" s="40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7" ht="11.25" customHeight="1">
      <c r="A43" s="33"/>
      <c r="B43" s="43" t="s">
        <v>47</v>
      </c>
      <c r="C43" s="43" t="s">
        <v>9</v>
      </c>
      <c r="F43" s="44"/>
      <c r="G43" s="44"/>
    </row>
    <row r="44" spans="1:7" ht="11.25" customHeight="1">
      <c r="A44" s="19" t="s">
        <v>131</v>
      </c>
      <c r="B44" s="45" t="s">
        <v>51</v>
      </c>
      <c r="C44" s="46">
        <f>$C$36/12</f>
        <v>967.25</v>
      </c>
      <c r="F44" s="47"/>
      <c r="G44" s="47"/>
    </row>
    <row r="45" spans="1:7" ht="11.25" customHeight="1">
      <c r="A45" s="19" t="s">
        <v>145</v>
      </c>
      <c r="B45" s="45" t="s">
        <v>146</v>
      </c>
      <c r="C45" s="46">
        <f>$C$36/14</f>
        <v>829.0714285714286</v>
      </c>
      <c r="F45" s="47"/>
      <c r="G45" s="47"/>
    </row>
    <row r="46" spans="1:7" ht="11.25" customHeight="1">
      <c r="A46" s="19" t="s">
        <v>133</v>
      </c>
      <c r="B46" s="45" t="s">
        <v>147</v>
      </c>
      <c r="C46" s="46">
        <f>$C$36/8</f>
        <v>1450.875</v>
      </c>
      <c r="F46" s="47"/>
      <c r="G46" s="47"/>
    </row>
    <row r="48" ht="19.5" customHeight="1"/>
    <row r="49" ht="19.5" customHeight="1"/>
    <row r="50" ht="19.5" customHeight="1"/>
    <row r="51" ht="19.5" customHeight="1"/>
    <row r="52" ht="19.5" customHeight="1">
      <c r="D52">
        <f>D51*105%</f>
        <v>0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5" scale="8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4"/>
  <sheetViews>
    <sheetView view="pageBreakPreview" zoomScaleSheetLayoutView="100" workbookViewId="0" topLeftCell="A1">
      <selection activeCell="H20" sqref="H20"/>
    </sheetView>
  </sheetViews>
  <sheetFormatPr defaultColWidth="10.28125" defaultRowHeight="12.75"/>
  <cols>
    <col min="1" max="1" width="3.140625" style="53" customWidth="1"/>
    <col min="2" max="6" width="11.00390625" style="0" customWidth="1"/>
    <col min="7" max="7" width="30.7109375" style="0" customWidth="1"/>
    <col min="8" max="8" width="17.57421875" style="0" customWidth="1"/>
    <col min="9" max="9" width="6.28125" style="0" customWidth="1"/>
    <col min="10" max="10" width="13.7109375" style="0" customWidth="1"/>
    <col min="11" max="11" width="6.00390625" style="0" customWidth="1"/>
    <col min="12" max="12" width="14.8515625" style="0" customWidth="1"/>
    <col min="13" max="16384" width="11.00390625" style="0" customWidth="1"/>
  </cols>
  <sheetData>
    <row r="2" spans="6:8" ht="25.5">
      <c r="F2" s="54" t="s">
        <v>148</v>
      </c>
      <c r="G2" s="54"/>
      <c r="H2" s="54"/>
    </row>
    <row r="3" spans="3:7" ht="23.25">
      <c r="C3" s="55"/>
      <c r="D3" s="55"/>
      <c r="E3" s="53"/>
      <c r="G3" s="56"/>
    </row>
    <row r="4" ht="18">
      <c r="B4" t="s">
        <v>149</v>
      </c>
    </row>
    <row r="5" ht="18">
      <c r="G5" s="57" t="s">
        <v>150</v>
      </c>
    </row>
    <row r="7" spans="2:8" ht="18">
      <c r="B7" s="58" t="s">
        <v>151</v>
      </c>
      <c r="H7" s="59" t="s">
        <v>152</v>
      </c>
    </row>
    <row r="8" spans="2:8" ht="18">
      <c r="B8" s="58"/>
      <c r="D8" s="21"/>
      <c r="E8" s="21"/>
      <c r="F8" s="21"/>
      <c r="G8" s="21"/>
      <c r="H8" s="60"/>
    </row>
    <row r="9" spans="2:8" ht="18">
      <c r="B9" s="61"/>
      <c r="D9" s="21"/>
      <c r="E9" s="21"/>
      <c r="F9" s="21"/>
      <c r="G9" s="21"/>
      <c r="H9" s="60"/>
    </row>
    <row r="10" spans="1:12" ht="18">
      <c r="A10" s="61" t="s">
        <v>153</v>
      </c>
      <c r="C10" s="59"/>
      <c r="D10" s="21"/>
      <c r="E10" s="21"/>
      <c r="F10" s="21"/>
      <c r="G10" s="21"/>
      <c r="H10" s="62" t="s">
        <v>154</v>
      </c>
      <c r="I10" s="63"/>
      <c r="J10" s="64" t="s">
        <v>155</v>
      </c>
      <c r="K10" s="65"/>
      <c r="L10" s="66" t="s">
        <v>156</v>
      </c>
    </row>
    <row r="11" spans="1:12" ht="18">
      <c r="A11" s="67" t="s">
        <v>157</v>
      </c>
      <c r="B11" s="68" t="s">
        <v>158</v>
      </c>
      <c r="C11" s="69"/>
      <c r="D11" s="69"/>
      <c r="E11" s="69"/>
      <c r="F11" s="70"/>
      <c r="G11" s="69"/>
      <c r="H11" s="71">
        <v>6627</v>
      </c>
      <c r="I11" s="63"/>
      <c r="J11" s="72">
        <f>H11/15</f>
        <v>441.8</v>
      </c>
      <c r="K11" s="73"/>
      <c r="L11" s="74">
        <f>H11/10</f>
        <v>662.7</v>
      </c>
    </row>
    <row r="12" spans="1:12" ht="18">
      <c r="A12" s="67" t="s">
        <v>157</v>
      </c>
      <c r="B12" s="75" t="s">
        <v>159</v>
      </c>
      <c r="C12" s="76"/>
      <c r="D12" s="76"/>
      <c r="E12" s="76"/>
      <c r="F12" s="77"/>
      <c r="G12" s="76"/>
      <c r="H12" s="71">
        <f>'ESP INI EPB ADUT EF'!C40*67%</f>
        <v>7776.6900000000005</v>
      </c>
      <c r="I12" s="63"/>
      <c r="J12" s="72"/>
      <c r="K12" s="73"/>
      <c r="L12" s="74"/>
    </row>
    <row r="13" spans="1:12" ht="18">
      <c r="A13" s="67" t="s">
        <v>157</v>
      </c>
      <c r="B13" s="75" t="s">
        <v>160</v>
      </c>
      <c r="C13" s="76"/>
      <c r="D13" s="76"/>
      <c r="E13" s="76"/>
      <c r="F13" s="77"/>
      <c r="G13" s="76"/>
      <c r="H13" s="71">
        <v>7776.69</v>
      </c>
      <c r="I13" s="63"/>
      <c r="J13" s="72"/>
      <c r="K13" s="73"/>
      <c r="L13" s="74"/>
    </row>
    <row r="14" spans="1:12" ht="18">
      <c r="A14" s="67" t="s">
        <v>157</v>
      </c>
      <c r="B14" s="75" t="s">
        <v>161</v>
      </c>
      <c r="C14" s="76"/>
      <c r="D14" s="76"/>
      <c r="E14" s="76"/>
      <c r="F14" s="77"/>
      <c r="G14" s="76"/>
      <c r="H14" s="71">
        <f>'ESP INI EPB ADUT EF'!C40*74%</f>
        <v>8589.18</v>
      </c>
      <c r="I14" s="63"/>
      <c r="J14" s="72"/>
      <c r="K14" s="73"/>
      <c r="L14" s="74"/>
    </row>
    <row r="15" spans="1:12" ht="18">
      <c r="A15" s="67" t="s">
        <v>157</v>
      </c>
      <c r="B15" s="75" t="s">
        <v>162</v>
      </c>
      <c r="C15" s="76"/>
      <c r="D15" s="76"/>
      <c r="E15" s="76"/>
      <c r="F15" s="77"/>
      <c r="G15" s="76"/>
      <c r="H15" s="71">
        <f>'ESP INI EPB ADUT EF'!C40*78%</f>
        <v>9053.460000000001</v>
      </c>
      <c r="I15" s="63"/>
      <c r="J15" s="72"/>
      <c r="K15" s="73"/>
      <c r="L15" s="74"/>
    </row>
    <row r="16" spans="1:12" ht="18">
      <c r="A16" s="67" t="s">
        <v>157</v>
      </c>
      <c r="B16" s="75" t="s">
        <v>163</v>
      </c>
      <c r="C16" s="76"/>
      <c r="D16" s="76"/>
      <c r="E16" s="76"/>
      <c r="F16" s="77"/>
      <c r="G16" s="76"/>
      <c r="H16" s="71">
        <f>'ESP INI EPB ADUT EF'!C40*71%</f>
        <v>8240.97</v>
      </c>
      <c r="I16" s="78"/>
      <c r="J16" s="79"/>
      <c r="K16" s="80"/>
      <c r="L16" s="74"/>
    </row>
    <row r="17" spans="1:12" ht="18.75">
      <c r="A17" s="67" t="s">
        <v>157</v>
      </c>
      <c r="B17" s="75" t="s">
        <v>164</v>
      </c>
      <c r="C17" s="76"/>
      <c r="D17" s="76"/>
      <c r="E17" s="76"/>
      <c r="F17" s="77"/>
      <c r="G17" s="76"/>
      <c r="H17" s="81">
        <v>778</v>
      </c>
      <c r="I17" s="82" t="s">
        <v>165</v>
      </c>
      <c r="J17" s="79"/>
      <c r="K17" s="80"/>
      <c r="L17" s="74"/>
    </row>
    <row r="18" spans="1:12" ht="18.75">
      <c r="A18" s="67" t="s">
        <v>157</v>
      </c>
      <c r="B18" s="75" t="s">
        <v>166</v>
      </c>
      <c r="C18" s="76"/>
      <c r="D18" s="76"/>
      <c r="E18" s="76"/>
      <c r="F18" s="77"/>
      <c r="G18" s="76"/>
      <c r="H18" s="81">
        <v>468</v>
      </c>
      <c r="I18" s="82" t="s">
        <v>165</v>
      </c>
      <c r="J18" s="79"/>
      <c r="K18" s="80"/>
      <c r="L18" s="74"/>
    </row>
    <row r="19" spans="1:12" ht="18">
      <c r="A19" s="67" t="s">
        <v>157</v>
      </c>
      <c r="B19" s="75" t="s">
        <v>167</v>
      </c>
      <c r="C19" s="76"/>
      <c r="D19" s="76"/>
      <c r="E19" s="76"/>
      <c r="F19" s="77"/>
      <c r="G19" s="76"/>
      <c r="H19" s="81">
        <f>'ESP INI EPB ADUT EF'!C40*30%</f>
        <v>3482.1</v>
      </c>
      <c r="I19" s="82"/>
      <c r="J19" s="79">
        <f>H19/15</f>
        <v>232.14</v>
      </c>
      <c r="K19" s="80"/>
      <c r="L19" s="74">
        <f>H19/10</f>
        <v>348.21</v>
      </c>
    </row>
    <row r="20" spans="1:12" ht="18">
      <c r="A20" s="67" t="s">
        <v>157</v>
      </c>
      <c r="B20" s="75" t="s">
        <v>168</v>
      </c>
      <c r="C20" s="76"/>
      <c r="D20" s="76"/>
      <c r="E20" s="76"/>
      <c r="F20" s="77"/>
      <c r="G20" s="76"/>
      <c r="H20" s="81">
        <v>2939</v>
      </c>
      <c r="I20" s="82"/>
      <c r="J20" s="79"/>
      <c r="K20" s="80"/>
      <c r="L20" s="74"/>
    </row>
    <row r="21" spans="1:12" ht="18">
      <c r="A21" s="67"/>
      <c r="B21" s="75" t="s">
        <v>169</v>
      </c>
      <c r="C21" s="76"/>
      <c r="D21" s="76"/>
      <c r="E21" s="76"/>
      <c r="F21" s="77"/>
      <c r="G21" s="76"/>
      <c r="H21" s="81">
        <v>210</v>
      </c>
      <c r="I21" s="83"/>
      <c r="J21" s="84">
        <f aca="true" t="shared" si="0" ref="J21:J22">H21/15</f>
        <v>14</v>
      </c>
      <c r="K21" s="85"/>
      <c r="L21" s="74">
        <f aca="true" t="shared" si="1" ref="L21:L22">H21/10</f>
        <v>21</v>
      </c>
    </row>
    <row r="22" spans="2:13" ht="18">
      <c r="B22" s="68" t="s">
        <v>170</v>
      </c>
      <c r="C22" s="69"/>
      <c r="D22" s="69"/>
      <c r="E22" s="69"/>
      <c r="F22" s="69"/>
      <c r="G22" s="69"/>
      <c r="H22" s="81">
        <v>1210</v>
      </c>
      <c r="I22" s="86"/>
      <c r="J22" s="87">
        <f t="shared" si="0"/>
        <v>80.66666666666667</v>
      </c>
      <c r="K22" s="88"/>
      <c r="L22" s="89">
        <f t="shared" si="1"/>
        <v>121</v>
      </c>
      <c r="M22" s="21"/>
    </row>
    <row r="23" spans="2:13" ht="94.5" customHeight="1">
      <c r="B23" s="90" t="s">
        <v>171</v>
      </c>
      <c r="C23" s="90"/>
      <c r="D23" s="90"/>
      <c r="E23" s="90"/>
      <c r="F23" s="90"/>
      <c r="G23" s="90"/>
      <c r="H23" s="91" t="s">
        <v>172</v>
      </c>
      <c r="I23" s="86"/>
      <c r="J23" s="87"/>
      <c r="K23" s="88"/>
      <c r="L23" s="89"/>
      <c r="M23" s="21"/>
    </row>
    <row r="24" spans="2:13" ht="18">
      <c r="B24" s="68"/>
      <c r="C24" s="69"/>
      <c r="D24" s="69"/>
      <c r="E24" s="69"/>
      <c r="F24" s="69"/>
      <c r="G24" s="69"/>
      <c r="H24" s="81"/>
      <c r="I24" s="86"/>
      <c r="J24" s="87"/>
      <c r="K24" s="88"/>
      <c r="L24" s="89"/>
      <c r="M24" s="21"/>
    </row>
    <row r="25" spans="2:13" ht="18">
      <c r="B25" s="68"/>
      <c r="C25" s="69"/>
      <c r="D25" s="69"/>
      <c r="E25" s="69"/>
      <c r="F25" s="69"/>
      <c r="G25" s="69"/>
      <c r="H25" s="81"/>
      <c r="I25" s="86"/>
      <c r="J25" s="87"/>
      <c r="K25" s="88"/>
      <c r="L25" s="89"/>
      <c r="M25" s="21"/>
    </row>
    <row r="26" spans="1:11" ht="14.25">
      <c r="A26" s="92" t="s">
        <v>173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8" spans="2:13" ht="18">
      <c r="B28" s="93" t="s">
        <v>174</v>
      </c>
      <c r="C28" s="69"/>
      <c r="D28" s="69"/>
      <c r="E28" s="69"/>
      <c r="F28" s="94"/>
      <c r="M28" s="21"/>
    </row>
    <row r="29" spans="2:12" ht="18">
      <c r="B29" s="92" t="s">
        <v>175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54" ht="18">
      <c r="D54">
        <f>D53*105%</f>
        <v>0</v>
      </c>
    </row>
  </sheetData>
  <sheetProtection selectLockedCells="1" selectUnlockedCells="1"/>
  <mergeCells count="2">
    <mergeCell ref="B23:G23"/>
    <mergeCell ref="A26:K2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5" scale="7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1">
      <selection activeCell="D12" sqref="D12"/>
    </sheetView>
  </sheetViews>
  <sheetFormatPr defaultColWidth="10.28125" defaultRowHeight="12.75"/>
  <cols>
    <col min="1" max="1" width="20.421875" style="0" customWidth="1"/>
    <col min="2" max="2" width="35.421875" style="0" customWidth="1"/>
    <col min="3" max="3" width="11.00390625" style="0" customWidth="1"/>
    <col min="4" max="4" width="22.140625" style="0" customWidth="1"/>
    <col min="5" max="7" width="11.00390625" style="0" customWidth="1"/>
    <col min="8" max="8" width="15.57421875" style="0" customWidth="1"/>
    <col min="9" max="9" width="11.00390625" style="0" customWidth="1"/>
    <col min="10" max="10" width="14.140625" style="0" customWidth="1"/>
    <col min="11" max="11" width="11.00390625" style="0" customWidth="1"/>
    <col min="12" max="12" width="12.140625" style="0" customWidth="1"/>
    <col min="13" max="16384" width="11.00390625" style="0" customWidth="1"/>
  </cols>
  <sheetData>
    <row r="1" ht="18">
      <c r="A1" s="53"/>
    </row>
    <row r="2" ht="18">
      <c r="A2" s="53"/>
    </row>
    <row r="3" spans="1:8" ht="25.5">
      <c r="A3" s="53"/>
      <c r="F3" s="54" t="s">
        <v>148</v>
      </c>
      <c r="G3" s="54"/>
      <c r="H3" s="54"/>
    </row>
    <row r="4" spans="1:7" ht="23.25">
      <c r="A4" s="53"/>
      <c r="C4" s="55"/>
      <c r="D4" s="55"/>
      <c r="E4" s="53"/>
      <c r="G4" s="56"/>
    </row>
    <row r="5" spans="1:2" ht="18">
      <c r="A5" s="53"/>
      <c r="B5" t="s">
        <v>149</v>
      </c>
    </row>
    <row r="6" spans="1:7" ht="18">
      <c r="A6" s="53"/>
      <c r="G6" s="57" t="s">
        <v>176</v>
      </c>
    </row>
    <row r="7" ht="18">
      <c r="A7" s="53"/>
    </row>
    <row r="8" spans="1:9" ht="18">
      <c r="A8" s="53"/>
      <c r="B8" s="58" t="s">
        <v>151</v>
      </c>
      <c r="G8" s="59" t="s">
        <v>177</v>
      </c>
      <c r="I8" s="96">
        <v>11607</v>
      </c>
    </row>
    <row r="9" spans="1:8" ht="18">
      <c r="A9" s="53"/>
      <c r="B9" s="58"/>
      <c r="D9" s="21"/>
      <c r="E9" s="21"/>
      <c r="F9" s="21"/>
      <c r="G9" s="21"/>
      <c r="H9" s="60"/>
    </row>
    <row r="10" spans="1:8" ht="18">
      <c r="A10" s="53"/>
      <c r="B10" s="61"/>
      <c r="D10" s="21"/>
      <c r="E10" s="21"/>
      <c r="F10" s="21"/>
      <c r="G10" s="21"/>
      <c r="H10" s="60"/>
    </row>
    <row r="11" spans="1:12" ht="18">
      <c r="A11" s="97" t="s">
        <v>178</v>
      </c>
      <c r="B11" s="97" t="s">
        <v>179</v>
      </c>
      <c r="C11" s="98" t="s">
        <v>180</v>
      </c>
      <c r="D11" s="98" t="s">
        <v>181</v>
      </c>
      <c r="F11" s="27"/>
      <c r="G11" s="27"/>
      <c r="H11" s="99"/>
      <c r="I11" s="27"/>
      <c r="J11" s="99"/>
      <c r="K11" s="100"/>
      <c r="L11" s="99"/>
    </row>
    <row r="12" spans="1:12" ht="18">
      <c r="A12" s="101" t="s">
        <v>157</v>
      </c>
      <c r="B12" s="97" t="s">
        <v>182</v>
      </c>
      <c r="C12" s="102" t="s">
        <v>183</v>
      </c>
      <c r="D12" s="103">
        <f>I8*37%</f>
        <v>4294.59</v>
      </c>
      <c r="E12" s="27"/>
      <c r="F12" s="104"/>
      <c r="G12" s="27"/>
      <c r="H12" s="105"/>
      <c r="I12" s="27"/>
      <c r="J12" s="106"/>
      <c r="K12" s="107"/>
      <c r="L12" s="106"/>
    </row>
    <row r="13" spans="1:12" ht="18">
      <c r="A13" s="101" t="s">
        <v>157</v>
      </c>
      <c r="B13" s="97" t="s">
        <v>184</v>
      </c>
      <c r="C13" s="102" t="s">
        <v>185</v>
      </c>
      <c r="D13" s="103">
        <f>I8*54%</f>
        <v>6267.780000000001</v>
      </c>
      <c r="E13" s="27"/>
      <c r="F13" s="104"/>
      <c r="G13" s="27"/>
      <c r="H13" s="105"/>
      <c r="I13" s="27"/>
      <c r="J13" s="106"/>
      <c r="K13" s="107"/>
      <c r="L13" s="106"/>
    </row>
    <row r="14" spans="1:12" ht="18">
      <c r="A14" s="101" t="s">
        <v>186</v>
      </c>
      <c r="B14" s="97" t="s">
        <v>187</v>
      </c>
      <c r="C14" s="102" t="s">
        <v>188</v>
      </c>
      <c r="D14" s="103">
        <f>I8*71%</f>
        <v>8240.97</v>
      </c>
      <c r="E14" s="27"/>
      <c r="F14" s="104"/>
      <c r="G14" s="27"/>
      <c r="H14" s="105"/>
      <c r="I14" s="27"/>
      <c r="J14" s="106"/>
      <c r="K14" s="107"/>
      <c r="L14" s="106"/>
    </row>
    <row r="15" spans="1:12" ht="18">
      <c r="A15" s="108" t="s">
        <v>189</v>
      </c>
      <c r="B15" s="97" t="s">
        <v>190</v>
      </c>
      <c r="C15" s="102" t="s">
        <v>191</v>
      </c>
      <c r="D15" s="109" t="s">
        <v>192</v>
      </c>
      <c r="E15" s="27"/>
      <c r="F15" s="104"/>
      <c r="G15" s="27"/>
      <c r="H15" s="105"/>
      <c r="I15" s="27"/>
      <c r="J15" s="106"/>
      <c r="K15" s="107"/>
      <c r="L15" s="106"/>
    </row>
    <row r="16" spans="1:12" ht="18">
      <c r="A16" s="110"/>
      <c r="B16" s="111"/>
      <c r="C16" s="112"/>
      <c r="D16" s="112"/>
      <c r="E16" s="27"/>
      <c r="F16" s="104"/>
      <c r="G16" s="27"/>
      <c r="H16" s="105"/>
      <c r="I16" s="27"/>
      <c r="J16" s="106"/>
      <c r="K16" s="107"/>
      <c r="L16" s="106"/>
    </row>
    <row r="17" spans="1:12" ht="18">
      <c r="A17" s="113" t="s">
        <v>193</v>
      </c>
      <c r="B17" s="111"/>
      <c r="C17" s="99"/>
      <c r="D17" s="99"/>
      <c r="E17" s="111"/>
      <c r="F17" s="104"/>
      <c r="G17" s="27"/>
      <c r="H17" s="105"/>
      <c r="I17" s="27"/>
      <c r="J17" s="106"/>
      <c r="K17" s="107"/>
      <c r="L17" s="106"/>
    </row>
    <row r="18" spans="1:12" ht="18">
      <c r="A18" s="113" t="s">
        <v>194</v>
      </c>
      <c r="B18" s="111"/>
      <c r="C18" s="112"/>
      <c r="D18" s="112"/>
      <c r="E18" s="27"/>
      <c r="F18" s="104"/>
      <c r="G18" s="27"/>
      <c r="H18" s="114"/>
      <c r="I18" s="40"/>
      <c r="J18" s="106"/>
      <c r="K18" s="107"/>
      <c r="L18" s="106"/>
    </row>
    <row r="19" spans="1:12" ht="18">
      <c r="A19" s="113" t="s">
        <v>195</v>
      </c>
      <c r="B19" s="111"/>
      <c r="C19" s="112"/>
      <c r="D19" s="112"/>
      <c r="E19" s="27"/>
      <c r="F19" s="104"/>
      <c r="G19" s="27"/>
      <c r="H19" s="114"/>
      <c r="I19" s="40"/>
      <c r="J19" s="106"/>
      <c r="K19" s="107"/>
      <c r="L19" s="106"/>
    </row>
    <row r="20" spans="1:12" ht="18">
      <c r="A20" s="113" t="s">
        <v>196</v>
      </c>
      <c r="B20" s="111"/>
      <c r="C20" s="112"/>
      <c r="D20" s="112"/>
      <c r="E20" s="27"/>
      <c r="F20" s="104"/>
      <c r="G20" s="27"/>
      <c r="H20" s="114"/>
      <c r="I20" s="40"/>
      <c r="J20" s="106"/>
      <c r="K20" s="107"/>
      <c r="L20" s="106"/>
    </row>
    <row r="21" spans="1:12" ht="18">
      <c r="A21" s="113" t="s">
        <v>197</v>
      </c>
      <c r="B21" s="111"/>
      <c r="C21" s="112"/>
      <c r="D21" s="112"/>
      <c r="E21" s="27"/>
      <c r="F21" s="104"/>
      <c r="G21" s="27"/>
      <c r="H21" s="114"/>
      <c r="I21" s="40"/>
      <c r="J21" s="106"/>
      <c r="K21" s="107"/>
      <c r="L21" s="106"/>
    </row>
    <row r="22" spans="5:12" ht="18">
      <c r="E22" s="27"/>
      <c r="F22" s="104"/>
      <c r="G22" s="27"/>
      <c r="H22" s="114"/>
      <c r="I22" s="40"/>
      <c r="J22" s="106"/>
      <c r="K22" s="107"/>
      <c r="L22" s="106"/>
    </row>
    <row r="23" spans="1:13" ht="18">
      <c r="A23" s="104"/>
      <c r="B23" s="111"/>
      <c r="C23" s="27"/>
      <c r="D23" s="27"/>
      <c r="E23" s="27"/>
      <c r="F23" s="27"/>
      <c r="G23" s="27"/>
      <c r="H23" s="114"/>
      <c r="I23" s="27"/>
      <c r="J23" s="106"/>
      <c r="K23" s="107"/>
      <c r="L23" s="106"/>
      <c r="M23" s="21"/>
    </row>
    <row r="24" spans="1:11" ht="18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6" ht="18">
      <c r="A25" s="53"/>
      <c r="B25" s="93" t="s">
        <v>174</v>
      </c>
      <c r="C25" s="69"/>
      <c r="D25" s="69"/>
      <c r="E25" s="69"/>
      <c r="F25" s="94"/>
    </row>
    <row r="26" spans="1:13" ht="18">
      <c r="A26" s="53"/>
      <c r="B26" s="92" t="s">
        <v>175</v>
      </c>
      <c r="C26" s="95"/>
      <c r="D26" s="95"/>
      <c r="E26" s="95"/>
      <c r="F26" s="95"/>
      <c r="G26" s="95"/>
      <c r="M26" s="21"/>
    </row>
    <row r="52" ht="12.75">
      <c r="D52">
        <f>D51*105%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5" scale="97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2020-03-05T16:33:07Z</dcterms:modified>
  <cp:category/>
  <cp:version/>
  <cp:contentType/>
  <cp:contentStatus/>
  <cp:revision>17</cp:revision>
</cp:coreProperties>
</file>